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9"/>
  <workbookPr codeName="ThisWorkbook" defaultThemeVersion="124226"/>
  <mc:AlternateContent xmlns:mc="http://schemas.openxmlformats.org/markup-compatibility/2006">
    <mc:Choice Requires="x15">
      <x15ac:absPath xmlns:x15ac="http://schemas.microsoft.com/office/spreadsheetml/2010/11/ac" url="X:\福島\学会\産業衛生学会\理事\執行理事会\換気シミュレーター契約\"/>
    </mc:Choice>
  </mc:AlternateContent>
  <xr:revisionPtr revIDLastSave="0" documentId="8_{B481A82D-76FD-464F-8A93-499D71827D35}" xr6:coauthVersionLast="36" xr6:coauthVersionMax="36" xr10:uidLastSave="{00000000-0000-0000-0000-000000000000}"/>
  <bookViews>
    <workbookView xWindow="0" yWindow="0" windowWidth="28800" windowHeight="11385" xr2:uid="{00000000-000D-0000-FFFF-FFFF00000000}"/>
  </bookViews>
  <sheets>
    <sheet name="Be Sure to Read" sheetId="17" r:id="rId1"/>
    <sheet name="SIMULATOR" sheetId="15" r:id="rId2"/>
    <sheet name="Calc sheet" sheetId="18" state="hidden" r:id="rId3"/>
  </sheets>
  <definedNames>
    <definedName name="BuildingType">'Calc sheet'!$B$52:$B$56</definedName>
    <definedName name="kanki">#REF!</definedName>
    <definedName name="kankikaisuu">#REF!</definedName>
    <definedName name="katsudou">#REF!</definedName>
    <definedName name="RoomType">'Calc sheet'!$C$52:$C$60</definedName>
    <definedName name="SelectValue">'Calc sheet'!$E$52:$E$54</definedName>
    <definedName name="Ventilation_Rate">'Calc sheet'!$A$52:$A$53</definedName>
    <definedName name="どのデータを用いますか？">'Calc sheet'!$E$52:$E$54</definedName>
    <definedName name="換気のタイプ">'Calc sheet'!$D$52:$D$54</definedName>
    <definedName name="換気装置あり">#REF!</definedName>
    <definedName name="換気装置なし">#REF!</definedName>
    <definedName name="換気量は分かりますか？">'Calc sheet'!$A$52:$A$53</definedName>
    <definedName name="建物のタイプ">'Calc sheet'!$B$52:$B$56</definedName>
    <definedName name="部屋のタイプ">'Calc sheet'!$C$52:$C$60</definedName>
  </definedNames>
  <calcPr calcId="191029"/>
</workbook>
</file>

<file path=xl/calcChain.xml><?xml version="1.0" encoding="utf-8"?>
<calcChain xmlns="http://schemas.openxmlformats.org/spreadsheetml/2006/main">
  <c r="P18" i="15" l="1"/>
  <c r="P22" i="15"/>
  <c r="P25" i="15"/>
  <c r="E5" i="18" l="1"/>
  <c r="E2" i="18"/>
  <c r="B8" i="18"/>
  <c r="C22" i="15" l="1"/>
  <c r="L22" i="15" s="1"/>
  <c r="C21" i="15"/>
  <c r="M25" i="15"/>
  <c r="C24" i="15" l="1"/>
  <c r="C25" i="15" s="1"/>
  <c r="R25" i="15" s="1"/>
  <c r="E6" i="18" l="1"/>
  <c r="E3" i="18" s="1"/>
  <c r="C26" i="15"/>
  <c r="L14" i="15"/>
  <c r="Q25" i="15" l="1"/>
  <c r="Q26" i="15" s="1"/>
  <c r="E10" i="18" s="1"/>
  <c r="E7" i="18" s="1"/>
  <c r="B13" i="18"/>
  <c r="B9" i="18"/>
  <c r="B7" i="18"/>
  <c r="B4" i="18"/>
  <c r="B3" i="18"/>
  <c r="B2" i="18"/>
  <c r="E8" i="18" l="1"/>
  <c r="E4" i="18" l="1"/>
  <c r="B15" i="18" l="1"/>
  <c r="B6" i="18"/>
  <c r="B5" i="18"/>
  <c r="E9" i="18" l="1"/>
  <c r="H2" i="18" s="1"/>
  <c r="H3" i="18" s="1"/>
  <c r="I35" i="15" s="1"/>
  <c r="K44" i="15" l="1"/>
  <c r="K39" i="15"/>
  <c r="K35" i="15"/>
  <c r="K28" i="15"/>
</calcChain>
</file>

<file path=xl/sharedStrings.xml><?xml version="1.0" encoding="utf-8"?>
<sst xmlns="http://schemas.openxmlformats.org/spreadsheetml/2006/main" count="160" uniqueCount="140">
  <si>
    <t>ppm</t>
    <phoneticPr fontId="1"/>
  </si>
  <si>
    <t>0ppm</t>
    <phoneticPr fontId="1"/>
  </si>
  <si>
    <t>1000ppm</t>
    <phoneticPr fontId="1"/>
  </si>
  <si>
    <t>1500ppm</t>
    <phoneticPr fontId="1"/>
  </si>
  <si>
    <t>2000ppm</t>
    <phoneticPr fontId="1"/>
  </si>
  <si>
    <t>2500ppm</t>
    <phoneticPr fontId="1"/>
  </si>
  <si>
    <t>3000ppm</t>
    <phoneticPr fontId="1"/>
  </si>
  <si>
    <t>3500ppm</t>
    <phoneticPr fontId="1"/>
  </si>
  <si>
    <t>m</t>
    <phoneticPr fontId="1"/>
  </si>
  <si>
    <t>* Older version may not ensure correct functioning.</t>
    <phoneticPr fontId="1"/>
  </si>
  <si>
    <t>* Users shall take full responsibility for use.</t>
    <phoneticPr fontId="1"/>
  </si>
  <si>
    <t>After acknowledging the above,</t>
    <phoneticPr fontId="1"/>
  </si>
  <si>
    <t>Click here</t>
    <phoneticPr fontId="1"/>
  </si>
  <si>
    <r>
      <rPr>
        <b/>
        <sz val="14"/>
        <color theme="1"/>
        <rFont val="Segoe UI Symbol"/>
        <family val="3"/>
      </rPr>
      <t xml:space="preserve">○ </t>
    </r>
    <r>
      <rPr>
        <b/>
        <sz val="14"/>
        <color theme="1"/>
        <rFont val="Arial"/>
        <family val="3"/>
      </rPr>
      <t>Disclaimer</t>
    </r>
    <phoneticPr fontId="1"/>
  </si>
  <si>
    <r>
      <rPr>
        <sz val="12"/>
        <color theme="1"/>
        <rFont val="Segoe UI Symbol"/>
        <family val="3"/>
      </rPr>
      <t xml:space="preserve">■ </t>
    </r>
    <r>
      <rPr>
        <sz val="12"/>
        <color theme="1"/>
        <rFont val="Arial"/>
        <family val="3"/>
      </rPr>
      <t>For the ventilation simulator, use the Microsoft EXCEL 2010 or later versions.</t>
    </r>
    <phoneticPr fontId="1"/>
  </si>
  <si>
    <r>
      <rPr>
        <sz val="12"/>
        <color theme="1"/>
        <rFont val="Segoe UI Symbol"/>
        <family val="3"/>
      </rPr>
      <t xml:space="preserve">■ </t>
    </r>
    <r>
      <rPr>
        <sz val="12"/>
        <color theme="1"/>
        <rFont val="Arial"/>
        <family val="3"/>
      </rPr>
      <t>This simulator shall be used only when no such request for self-restrain is made.</t>
    </r>
    <phoneticPr fontId="1"/>
  </si>
  <si>
    <r>
      <rPr>
        <b/>
        <sz val="11.9"/>
        <color theme="1"/>
        <rFont val="Segoe UI Symbol"/>
        <family val="3"/>
      </rPr>
      <t>○</t>
    </r>
    <r>
      <rPr>
        <b/>
        <sz val="14"/>
        <color theme="1"/>
        <rFont val="Segoe UI Symbol"/>
        <family val="3"/>
      </rPr>
      <t xml:space="preserve"> </t>
    </r>
    <r>
      <rPr>
        <b/>
        <sz val="14"/>
        <color theme="1"/>
        <rFont val="Arial"/>
        <family val="3"/>
      </rPr>
      <t>Points to be Noted</t>
    </r>
    <phoneticPr fontId="1"/>
  </si>
  <si>
    <t>Ventilation Simulator:  ver.1.0</t>
    <phoneticPr fontId="1"/>
  </si>
  <si>
    <t>Status inside the room</t>
    <phoneticPr fontId="1"/>
  </si>
  <si>
    <t>Manual input items</t>
    <phoneticPr fontId="1"/>
  </si>
  <si>
    <t>Items to be selected</t>
    <phoneticPr fontId="1"/>
  </si>
  <si>
    <t>Longitudinal length of floor</t>
    <phoneticPr fontId="1"/>
  </si>
  <si>
    <t>Input</t>
    <phoneticPr fontId="1"/>
  </si>
  <si>
    <t>Lateral length of floor</t>
    <phoneticPr fontId="1"/>
  </si>
  <si>
    <t xml:space="preserve">Height of ceiling </t>
    <phoneticPr fontId="1"/>
  </si>
  <si>
    <t>Number of persons in the room</t>
    <phoneticPr fontId="1"/>
  </si>
  <si>
    <t>persons</t>
    <phoneticPr fontId="1"/>
  </si>
  <si>
    <t>State of activities by persons</t>
    <phoneticPr fontId="1"/>
  </si>
  <si>
    <t>Select</t>
    <phoneticPr fontId="1"/>
  </si>
  <si>
    <t>Concrete examples</t>
    <phoneticPr fontId="1"/>
  </si>
  <si>
    <t>Is the ventilator installed?</t>
    <phoneticPr fontId="1"/>
  </si>
  <si>
    <t>Examples of ventilator</t>
    <phoneticPr fontId="1"/>
  </si>
  <si>
    <t>Ventilation fan, exhaust/suction fan (wall surface, ceiling surface), range hood, overall or individual ventilation of building</t>
    <phoneticPr fontId="1"/>
  </si>
  <si>
    <t>Estimation Results</t>
    <phoneticPr fontId="1"/>
  </si>
  <si>
    <t>Predicted concentration of CO2</t>
    <phoneticPr fontId="1"/>
  </si>
  <si>
    <t>Concentration of CO2</t>
    <phoneticPr fontId="1"/>
  </si>
  <si>
    <t>Ventilation condition</t>
    <phoneticPr fontId="1"/>
  </si>
  <si>
    <t>State of activities</t>
  </si>
  <si>
    <t>Coefficient of aspiration (k)</t>
  </si>
  <si>
    <r>
      <rPr>
        <sz val="11"/>
        <color theme="1"/>
        <rFont val="ＭＳ Ｐゴシック"/>
        <family val="2"/>
        <charset val="128"/>
      </rPr>
      <t>○</t>
    </r>
    <r>
      <rPr>
        <sz val="11"/>
        <color theme="1"/>
        <rFont val="Arial"/>
        <family val="2"/>
      </rPr>
      <t>Basic information</t>
    </r>
    <phoneticPr fontId="1"/>
  </si>
  <si>
    <r>
      <rPr>
        <sz val="11"/>
        <color theme="1"/>
        <rFont val="ＭＳ Ｐゴシック"/>
        <family val="2"/>
        <charset val="128"/>
      </rPr>
      <t>ｋ</t>
    </r>
  </si>
  <si>
    <r>
      <rPr>
        <sz val="11"/>
        <color theme="1"/>
        <rFont val="Segoe UI Symbol"/>
        <family val="2"/>
      </rPr>
      <t>○</t>
    </r>
    <r>
      <rPr>
        <sz val="11"/>
        <color theme="1"/>
        <rFont val="Arial"/>
        <family val="2"/>
      </rPr>
      <t>State of activities</t>
    </r>
    <phoneticPr fontId="1"/>
  </si>
  <si>
    <t>Classification of state of activities</t>
    <phoneticPr fontId="1"/>
  </si>
  <si>
    <t>Exercises (light to heavy)</t>
    <phoneticPr fontId="1"/>
  </si>
  <si>
    <r>
      <rPr>
        <sz val="11"/>
        <color theme="1"/>
        <rFont val="Segoe UI Symbol"/>
        <family val="2"/>
      </rPr>
      <t>○</t>
    </r>
    <r>
      <rPr>
        <sz val="11"/>
        <color theme="1"/>
        <rFont val="Arial"/>
        <family val="2"/>
      </rPr>
      <t>Building type-wise ventilation frequency</t>
    </r>
    <phoneticPr fontId="1"/>
  </si>
  <si>
    <t>Type of building</t>
  </si>
  <si>
    <t>Type of building</t>
    <phoneticPr fontId="1"/>
  </si>
  <si>
    <t>Ventilation frequency</t>
    <phoneticPr fontId="1"/>
  </si>
  <si>
    <t>General wooden building (western style room)</t>
  </si>
  <si>
    <t>General wooden building (Japanese style room)</t>
  </si>
  <si>
    <t>Old wooden building</t>
  </si>
  <si>
    <t>Building with window and door always open</t>
  </si>
  <si>
    <r>
      <rPr>
        <sz val="11"/>
        <color theme="1"/>
        <rFont val="Segoe UI Symbol"/>
        <family val="2"/>
      </rPr>
      <t>○</t>
    </r>
    <r>
      <rPr>
        <sz val="11"/>
        <color theme="1"/>
        <rFont val="Arial"/>
        <family val="2"/>
      </rPr>
      <t>Ventilation type-wise ventilation frequency</t>
    </r>
    <phoneticPr fontId="1"/>
  </si>
  <si>
    <t>Type of ventilation</t>
  </si>
  <si>
    <t>Type of ventilation</t>
    <phoneticPr fontId="1"/>
  </si>
  <si>
    <t>Weak or set at “Weak”</t>
  </si>
  <si>
    <t>Weak or set at “Weak”</t>
    <phoneticPr fontId="1"/>
  </si>
  <si>
    <t>General ventilation or set at “Strong”</t>
  </si>
  <si>
    <t>General ventilation or set at “Strong”</t>
    <phoneticPr fontId="1"/>
  </si>
  <si>
    <t>Large ventilation fan or exhaust fan (workroom)</t>
  </si>
  <si>
    <t>Large ventilation fan or exhaust fan (workroom)</t>
    <phoneticPr fontId="1"/>
  </si>
  <si>
    <r>
      <rPr>
        <sz val="11"/>
        <color theme="1"/>
        <rFont val="Segoe UI Symbol"/>
        <family val="2"/>
      </rPr>
      <t>○</t>
    </r>
    <r>
      <rPr>
        <sz val="11"/>
        <color theme="1"/>
        <rFont val="Arial"/>
        <family val="2"/>
      </rPr>
      <t>Room type-wise amount of ventilation required (m3/m2/h) (Reduced from current 30m3/m2/h to 20 m3/m2/h)</t>
    </r>
    <phoneticPr fontId="1"/>
  </si>
  <si>
    <t>Type of room</t>
  </si>
  <si>
    <t>Type of room</t>
    <phoneticPr fontId="1"/>
  </si>
  <si>
    <t>Amount of ventilation required</t>
    <phoneticPr fontId="1"/>
  </si>
  <si>
    <t>Office (office room, conference room diverted from office room, other rooms)</t>
  </si>
  <si>
    <t>Office (office room, conference room diverted from office room, other rooms)</t>
    <phoneticPr fontId="1"/>
  </si>
  <si>
    <t>Meeting room (designed only as a conference room)</t>
  </si>
  <si>
    <t>Meeting room (designed only as a conference room)</t>
    <phoneticPr fontId="1"/>
  </si>
  <si>
    <t>Retail store (shop), convenience store</t>
  </si>
  <si>
    <t>Department store (general sales floor), supermarket</t>
  </si>
  <si>
    <t>Theater, cinema, banquet hall</t>
  </si>
  <si>
    <t>Restaurant (seat interval: wide)&gt;&gt;ex: high-quality restaurant</t>
  </si>
  <si>
    <t>Restaurant (seat interval: narrow)&gt;&gt;ex: drinking spot, family restaurant, café</t>
  </si>
  <si>
    <t>Detached house, condominium</t>
  </si>
  <si>
    <r>
      <rPr>
        <sz val="11"/>
        <color theme="1"/>
        <rFont val="Segoe UI Symbol"/>
        <family val="2"/>
      </rPr>
      <t>○</t>
    </r>
    <r>
      <rPr>
        <sz val="11"/>
        <color theme="1"/>
        <rFont val="Arial"/>
        <family val="2"/>
      </rPr>
      <t>Alternatives (for INDIRECT function)</t>
    </r>
    <phoneticPr fontId="1"/>
  </si>
  <si>
    <t>Yes (known)</t>
    <phoneticPr fontId="1"/>
  </si>
  <si>
    <t>No (not known)</t>
    <phoneticPr fontId="1"/>
  </si>
  <si>
    <r>
      <rPr>
        <sz val="11"/>
        <color theme="1"/>
        <rFont val="Segoe UI Symbol"/>
        <family val="2"/>
      </rPr>
      <t>○</t>
    </r>
    <r>
      <rPr>
        <sz val="11"/>
        <color theme="1"/>
        <rFont val="Arial"/>
        <family val="2"/>
      </rPr>
      <t>Status of room</t>
    </r>
    <phoneticPr fontId="1"/>
  </si>
  <si>
    <t>Presence or absence of ventilation</t>
  </si>
  <si>
    <t>Case number</t>
  </si>
  <si>
    <r>
      <rPr>
        <sz val="11"/>
        <color theme="1"/>
        <rFont val="Segoe UI Symbol"/>
        <family val="2"/>
      </rPr>
      <t>○</t>
    </r>
    <r>
      <rPr>
        <sz val="11"/>
        <color theme="1"/>
        <rFont val="Arial"/>
        <family val="2"/>
      </rPr>
      <t>Concentration of carbon dioxide</t>
    </r>
    <phoneticPr fontId="1"/>
  </si>
  <si>
    <r>
      <rPr>
        <sz val="12"/>
        <color theme="1"/>
        <rFont val="Segoe UI Symbol"/>
        <family val="3"/>
      </rPr>
      <t xml:space="preserve">■ </t>
    </r>
    <r>
      <rPr>
        <sz val="12"/>
        <color theme="1"/>
        <rFont val="Arial"/>
        <family val="3"/>
      </rPr>
      <t>If request for self-restrain is made for the service in the workplace, meetings or opening of other events due to a declaration  
    of a state of emergency, instruction or proposal issued by the administration or an expert conference, the above shall be 
    observed.</t>
    </r>
    <phoneticPr fontId="1"/>
  </si>
  <si>
    <r>
      <rPr>
        <sz val="12"/>
        <color theme="1"/>
        <rFont val="Segoe UI Symbol"/>
        <family val="3"/>
      </rPr>
      <t xml:space="preserve">■ </t>
    </r>
    <r>
      <rPr>
        <sz val="12"/>
        <color theme="1"/>
        <rFont val="Arial"/>
        <family val="2"/>
      </rPr>
      <t>This simulator applies only to “closed spaces with poor ventilation” out of the “Three Cs”(that is; Close space, Crowded place, 
    Close-contact setting).</t>
    </r>
    <phoneticPr fontId="1"/>
  </si>
  <si>
    <r>
      <rPr>
        <sz val="12"/>
        <color theme="1"/>
        <rFont val="Segoe UI Symbol"/>
        <family val="3"/>
      </rPr>
      <t xml:space="preserve">■ </t>
    </r>
    <r>
      <rPr>
        <sz val="12"/>
        <color theme="1"/>
        <rFont val="Arial"/>
        <family val="3"/>
      </rPr>
      <t xml:space="preserve">Since estimation results are based on the ventilation simulation, they may differ from the results obtained by various actual 
    ventilation conditions. </t>
    </r>
    <phoneticPr fontId="1"/>
  </si>
  <si>
    <r>
      <rPr>
        <sz val="12"/>
        <color theme="1"/>
        <rFont val="Segoe UI Symbol"/>
        <family val="3"/>
      </rPr>
      <t xml:space="preserve">■ </t>
    </r>
    <r>
      <rPr>
        <sz val="12"/>
        <color theme="1"/>
        <rFont val="Arial"/>
        <family val="3"/>
      </rPr>
      <t xml:space="preserve">If ventilator setting is changed (ex: from weak to strong) or the number of persons in the room is reduced, after obtaining an 
    estimation result based on a certain condition, another estimation may be made. </t>
    </r>
    <phoneticPr fontId="1"/>
  </si>
  <si>
    <r>
      <rPr>
        <sz val="12"/>
        <color theme="1"/>
        <rFont val="Segoe UI Symbol"/>
        <family val="3"/>
      </rPr>
      <t xml:space="preserve">■ </t>
    </r>
    <r>
      <rPr>
        <sz val="12"/>
        <color theme="1"/>
        <rFont val="Arial"/>
        <family val="3"/>
      </rPr>
      <t>Users of this simulator shall observe the copyright law and the related regulation. And at the same time, individuals, 
    corporate persons or organizations shall not distribute it alone or in combination with other products for the purpose of 
    gaining profit.</t>
    </r>
    <phoneticPr fontId="1"/>
  </si>
  <si>
    <r>
      <rPr>
        <sz val="12"/>
        <color theme="1"/>
        <rFont val="Segoe UI Symbol"/>
        <family val="3"/>
      </rPr>
      <t xml:space="preserve">■ </t>
    </r>
    <r>
      <rPr>
        <sz val="12"/>
        <color theme="1"/>
        <rFont val="Arial"/>
        <family val="3"/>
      </rPr>
      <t xml:space="preserve">The copyright holder shall not assume any guarantee for the users as to the results obtained by using this ventilation 
    simulator. Thus, users are requested to make use of it based on the principle of self-responsibility. </t>
    </r>
    <phoneticPr fontId="1"/>
  </si>
  <si>
    <t>* For other “Three Cs”(“crowded places” and “conversation in close-contact setting”, separate study shall be made.</t>
    <phoneticPr fontId="1"/>
  </si>
  <si>
    <r>
      <rPr>
        <sz val="12"/>
        <color theme="1"/>
        <rFont val="Segoe UI Symbol"/>
        <family val="3"/>
      </rPr>
      <t xml:space="preserve">■ </t>
    </r>
    <r>
      <rPr>
        <sz val="12"/>
        <color theme="1"/>
        <rFont val="Arial"/>
        <family val="3"/>
      </rPr>
      <t>As for details, refer to the homepage of the Expert Community of Occupational Hygiene &amp; Ergonomics, the Japan Society for 
    Occupational Health.</t>
    </r>
    <phoneticPr fontId="1"/>
  </si>
  <si>
    <r>
      <t xml:space="preserve">Copyright © 2020- </t>
    </r>
    <r>
      <rPr>
        <sz val="11"/>
        <color theme="1"/>
        <rFont val="Arial"/>
        <family val="3"/>
      </rPr>
      <t xml:space="preserve">Japan Society for Occupational Health. </t>
    </r>
    <r>
      <rPr>
        <sz val="11"/>
        <color theme="1"/>
        <rFont val="Arial"/>
        <family val="2"/>
      </rPr>
      <t>All Rights Reserved</t>
    </r>
    <phoneticPr fontId="1"/>
  </si>
  <si>
    <r>
      <t xml:space="preserve">m </t>
    </r>
    <r>
      <rPr>
        <sz val="14"/>
        <color theme="1"/>
        <rFont val="Arial"/>
        <family val="3"/>
      </rPr>
      <t>(generally 2.5 m to 3 m, if unknown, enter 2.6 m)</t>
    </r>
    <phoneticPr fontId="1"/>
  </si>
  <si>
    <t>Longitudinal length of floor [m]</t>
    <phoneticPr fontId="1"/>
  </si>
  <si>
    <t>Lateral length of floor[m]</t>
    <phoneticPr fontId="1"/>
  </si>
  <si>
    <t>Height of ceiling [m]</t>
    <phoneticPr fontId="1"/>
  </si>
  <si>
    <t>Floor area[m2]</t>
    <phoneticPr fontId="1"/>
  </si>
  <si>
    <t>Volume of room[m3]</t>
    <phoneticPr fontId="1"/>
  </si>
  <si>
    <t>Amount of aspirated air when calm[L/min]</t>
    <phoneticPr fontId="1"/>
  </si>
  <si>
    <t>Amount of aspirated air when calm [m3/h]</t>
    <phoneticPr fontId="1"/>
  </si>
  <si>
    <t>Concentration of CO2 during aspiration [%]</t>
    <phoneticPr fontId="1"/>
  </si>
  <si>
    <t>Concentration of CO2 during aspiration [ppm]</t>
    <phoneticPr fontId="1"/>
  </si>
  <si>
    <t>Concentration of CO2 in external air [ppm]</t>
    <phoneticPr fontId="1"/>
  </si>
  <si>
    <t>Amount of CO2 generated (G) [m3/h]</t>
    <phoneticPr fontId="1"/>
  </si>
  <si>
    <t>Seating capacity [persons]</t>
  </si>
  <si>
    <t>Concentration of carbon dioxide (raw data) [ppm]</t>
    <phoneticPr fontId="1"/>
  </si>
  <si>
    <t>Concentration of carbon dioxide (rounded up) [ppm]</t>
    <phoneticPr fontId="1"/>
  </si>
  <si>
    <t>Frequent telephone talks, meeting with active utterance, light stretching, running machine (slow walking: 3 to 4km/h)</t>
    <phoneticPr fontId="1"/>
  </si>
  <si>
    <t>Amount of ventilation required [m3/m2/h]</t>
    <phoneticPr fontId="1"/>
  </si>
  <si>
    <t>Amount of ventilation per head [m3/h/person]</t>
    <phoneticPr fontId="1"/>
  </si>
  <si>
    <t>Ventilation frequency [times/h]</t>
    <phoneticPr fontId="1"/>
  </si>
  <si>
    <t>Amount of ventilation [Q] [m3/h]</t>
    <phoneticPr fontId="1"/>
  </si>
  <si>
    <t>Number of persons inside the room  [persons]</t>
    <phoneticPr fontId="1"/>
  </si>
  <si>
    <r>
      <rPr>
        <sz val="12"/>
        <color theme="1"/>
        <rFont val="Segoe UI Symbol"/>
        <family val="3"/>
      </rPr>
      <t xml:space="preserve">■ </t>
    </r>
    <r>
      <rPr>
        <sz val="12"/>
        <color theme="1"/>
        <rFont val="Arial"/>
        <family val="3"/>
      </rPr>
      <t>This ventilation simulator has been made by the Expert Community of Occupational Hygiene &amp; Ergonomics of the Japan 
    Society for Occupational Health, with the copyright being the proprietary of the Japan Society for Occupational Health.</t>
    </r>
    <phoneticPr fontId="1"/>
  </si>
  <si>
    <t>Prepared by the Novel Coronavirus (COVID-19) Correspondence-Study Team, the Expert Community of Occupational Hygiene &amp; Ergonomics of the Japan Society for Occupational Health</t>
    <phoneticPr fontId="1"/>
  </si>
  <si>
    <r>
      <rPr>
        <b/>
        <sz val="18"/>
        <color theme="1"/>
        <rFont val="ＭＳ Ｐゴシック"/>
        <family val="3"/>
        <charset val="128"/>
      </rPr>
      <t>○</t>
    </r>
    <r>
      <rPr>
        <b/>
        <sz val="18"/>
        <color theme="1"/>
        <rFont val="Arial"/>
        <family val="3"/>
      </rPr>
      <t>Step 2 [presence or absence of ventilator] Answer the following:</t>
    </r>
    <phoneticPr fontId="1"/>
  </si>
  <si>
    <t>Standard</t>
    <phoneticPr fontId="1"/>
  </si>
  <si>
    <t>General clerical work (seated)</t>
    <phoneticPr fontId="1"/>
  </si>
  <si>
    <t>Ventilation rate (design value)</t>
    <phoneticPr fontId="1"/>
  </si>
  <si>
    <t>Ventilation rate per person (design value)</t>
    <phoneticPr fontId="1"/>
  </si>
  <si>
    <t>Input items differ depending on the presence or absence of the ventilator, or if the ventilation rate (design value) is known or not of the room to be studied. Select the appropriate items from below, and enter the values if known. The design value of the ventilation rate may generally be obtained from the building administrator.</t>
    <phoneticPr fontId="1"/>
  </si>
  <si>
    <t>Enter or select the appropriate items concerning the type of the room or the building listed below:</t>
    <phoneticPr fontId="1"/>
  </si>
  <si>
    <r>
      <rPr>
        <b/>
        <sz val="18"/>
        <color theme="1"/>
        <rFont val="Segoe UI Symbol"/>
        <family val="3"/>
      </rPr>
      <t>○</t>
    </r>
    <r>
      <rPr>
        <b/>
        <sz val="18"/>
        <color theme="1"/>
        <rFont val="Arial"/>
        <family val="3"/>
      </rPr>
      <t>Step 1 [basic information] First, enter the following:</t>
    </r>
    <phoneticPr fontId="1"/>
  </si>
  <si>
    <t>Barber shop, beauty shop</t>
    <phoneticPr fontId="1"/>
  </si>
  <si>
    <t>Restaurant (seat interval: narrow)&gt;&gt;ex: drinking spot, family restaurant, café</t>
    <phoneticPr fontId="1"/>
  </si>
  <si>
    <t>Building with window and door always open</t>
    <phoneticPr fontId="1"/>
  </si>
  <si>
    <t>Very slight movement</t>
    <phoneticPr fontId="1"/>
  </si>
  <si>
    <t>Light movement</t>
    <phoneticPr fontId="1"/>
  </si>
  <si>
    <t>Light work, radio gymnastics, stretch, running machine, a little fast walking: about 6km/h)</t>
    <phoneticPr fontId="1"/>
  </si>
  <si>
    <t>Muscle training, running machine,(jogging: about 9km/h), sports in general, muscular work</t>
    <phoneticPr fontId="1"/>
  </si>
  <si>
    <t>Air exchange rate</t>
    <phoneticPr fontId="1"/>
  </si>
  <si>
    <t>person</t>
    <phoneticPr fontId="1"/>
  </si>
  <si>
    <t>Do you know the ventilation rate?</t>
    <phoneticPr fontId="1"/>
  </si>
  <si>
    <t>Ventilation_Rate</t>
    <phoneticPr fontId="1"/>
  </si>
  <si>
    <t>BuildingType</t>
    <phoneticPr fontId="1"/>
  </si>
  <si>
    <t>Concrete building</t>
    <phoneticPr fontId="1"/>
  </si>
  <si>
    <t>Concrete building</t>
    <phoneticPr fontId="1"/>
  </si>
  <si>
    <t>RoomType</t>
    <phoneticPr fontId="1"/>
  </si>
  <si>
    <t>SelectValue</t>
    <phoneticPr fontId="1"/>
  </si>
  <si>
    <t>[Select]</t>
  </si>
  <si>
    <t>Barber shop, beauty shop</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</si>
</sst>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39"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b/>
      <sz val="16"/>
      <color theme="1"/>
      <name val="Meiryo UI"/>
      <family val="3"/>
      <charset val="128"/>
    </font>
    <font>
      <sz val="14"/>
      <color theme="1"/>
      <name val="Meiryo UI"/>
      <family val="3"/>
      <charset val="128"/>
    </font>
    <font>
      <sz val="11"/>
      <color theme="1"/>
      <name val="ＭＳ Ｐゴシック"/>
      <family val="2"/>
      <charset val="128"/>
    </font>
    <font>
      <sz val="11"/>
      <color theme="1"/>
      <name val="Arial"/>
      <family val="2"/>
    </font>
    <font>
      <b/>
      <sz val="14"/>
      <color theme="1"/>
      <name val="Arial"/>
      <family val="2"/>
    </font>
    <font>
      <sz val="12"/>
      <color theme="1"/>
      <name val="Arial"/>
      <family val="2"/>
    </font>
    <font>
      <b/>
      <sz val="16"/>
      <color theme="1"/>
      <name val="Arial"/>
      <family val="2"/>
    </font>
    <font>
      <b/>
      <sz val="14"/>
      <color theme="1"/>
      <name val="Segoe UI Symbol"/>
      <family val="3"/>
    </font>
    <font>
      <b/>
      <sz val="14"/>
      <color theme="1"/>
      <name val="Arial"/>
      <family val="3"/>
    </font>
    <font>
      <sz val="12"/>
      <color theme="1"/>
      <name val="Segoe UI Symbol"/>
      <family val="3"/>
    </font>
    <font>
      <sz val="12"/>
      <color theme="1"/>
      <name val="Arial"/>
      <family val="3"/>
    </font>
    <font>
      <b/>
      <sz val="16"/>
      <color theme="1"/>
      <name val="Arial"/>
      <family val="3"/>
    </font>
    <font>
      <b/>
      <sz val="11.9"/>
      <color theme="1"/>
      <name val="Segoe UI Symbol"/>
      <family val="3"/>
    </font>
    <font>
      <sz val="11"/>
      <color theme="0"/>
      <name val="Arial"/>
      <family val="2"/>
    </font>
    <font>
      <b/>
      <sz val="18"/>
      <color theme="1"/>
      <name val="Arial"/>
      <family val="2"/>
    </font>
    <font>
      <b/>
      <sz val="12"/>
      <color theme="1"/>
      <name val="Arial"/>
      <family val="2"/>
    </font>
    <font>
      <b/>
      <sz val="18"/>
      <color theme="0"/>
      <name val="Arial"/>
      <family val="2"/>
    </font>
    <font>
      <sz val="14"/>
      <color theme="1"/>
      <name val="Arial"/>
      <family val="2"/>
    </font>
    <font>
      <sz val="16"/>
      <color theme="1"/>
      <name val="Arial"/>
      <family val="2"/>
    </font>
    <font>
      <sz val="16"/>
      <color theme="0"/>
      <name val="Arial"/>
      <family val="2"/>
    </font>
    <font>
      <b/>
      <sz val="12"/>
      <name val="Arial"/>
      <family val="2"/>
    </font>
    <font>
      <b/>
      <sz val="12"/>
      <color theme="0"/>
      <name val="Arial"/>
      <family val="2"/>
    </font>
    <font>
      <sz val="10.5"/>
      <color theme="1"/>
      <name val="Arial"/>
      <family val="2"/>
    </font>
    <font>
      <sz val="10.5"/>
      <color theme="0"/>
      <name val="Arial"/>
      <family val="2"/>
    </font>
    <font>
      <sz val="9"/>
      <color theme="1"/>
      <name val="Arial"/>
      <family val="2"/>
    </font>
    <font>
      <b/>
      <sz val="20"/>
      <color theme="1"/>
      <name val="Arial"/>
      <family val="2"/>
    </font>
    <font>
      <b/>
      <sz val="14"/>
      <color theme="5"/>
      <name val="Arial"/>
      <family val="2"/>
    </font>
    <font>
      <b/>
      <sz val="18"/>
      <color theme="1"/>
      <name val="Segoe UI Symbol"/>
      <family val="3"/>
    </font>
    <font>
      <b/>
      <sz val="18"/>
      <color theme="1"/>
      <name val="Arial"/>
      <family val="3"/>
    </font>
    <font>
      <sz val="14"/>
      <color theme="1"/>
      <name val="Arial"/>
      <family val="3"/>
    </font>
    <font>
      <b/>
      <sz val="12"/>
      <color theme="1"/>
      <name val="Arial"/>
      <family val="3"/>
    </font>
    <font>
      <sz val="11"/>
      <color theme="1"/>
      <name val="Segoe UI Symbol"/>
      <family val="2"/>
    </font>
    <font>
      <sz val="11"/>
      <color theme="1"/>
      <name val="Arial"/>
      <family val="3"/>
    </font>
    <font>
      <b/>
      <sz val="18"/>
      <color theme="1"/>
      <name val="ＭＳ Ｐゴシック"/>
      <family val="3"/>
      <charset val="128"/>
    </font>
    <font>
      <sz val="11"/>
      <color theme="0"/>
      <name val="ＭＳ Ｐゴシック"/>
      <family val="2"/>
      <charset val="128"/>
    </font>
    <font>
      <u/>
      <sz val="11"/>
      <color theme="0"/>
      <name val="ＭＳ Ｐゴシック"/>
      <family val="2"/>
      <charset val="128"/>
      <scheme val="minor"/>
    </font>
  </fonts>
  <fills count="15">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rgb="FFCCECFF"/>
        <bgColor indexed="64"/>
      </patternFill>
    </fill>
    <fill>
      <patternFill patternType="solid">
        <fgColor rgb="FF92D050"/>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6"/>
        <bgColor indexed="64"/>
      </patternFill>
    </fill>
    <fill>
      <patternFill patternType="solid">
        <fgColor rgb="FFFFFFCC"/>
        <bgColor indexed="64"/>
      </patternFill>
    </fill>
    <fill>
      <patternFill patternType="solid">
        <fgColor theme="4" tint="0.39997558519241921"/>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theme="1"/>
      </right>
      <top/>
      <bottom/>
      <diagonal/>
    </border>
    <border>
      <left style="thin">
        <color theme="1"/>
      </left>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theme="1"/>
      </right>
      <top/>
      <bottom/>
      <diagonal/>
    </border>
    <border>
      <left style="thin">
        <color theme="1"/>
      </left>
      <right style="thin">
        <color theme="1"/>
      </right>
      <top/>
      <bottom style="thin">
        <color theme="1"/>
      </bottom>
      <diagonal/>
    </border>
    <border>
      <left/>
      <right/>
      <top style="thin">
        <color theme="1"/>
      </top>
      <bottom/>
      <diagonal/>
    </border>
    <border>
      <left/>
      <right/>
      <top/>
      <bottom style="double">
        <color rgb="FF0070C0"/>
      </bottom>
      <diagonal/>
    </border>
    <border>
      <left/>
      <right/>
      <top style="thin">
        <color rgb="FF0000FF"/>
      </top>
      <bottom style="double">
        <color rgb="FF0070C0"/>
      </bottom>
      <diagonal/>
    </border>
    <border>
      <left/>
      <right/>
      <top style="double">
        <color rgb="FF0070C0"/>
      </top>
      <bottom style="double">
        <color rgb="FF0070C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177">
    <xf numFmtId="0" fontId="0" fillId="0" borderId="0" xfId="0">
      <alignment vertical="center"/>
    </xf>
    <xf numFmtId="0" fontId="6" fillId="3" borderId="0" xfId="0" applyFont="1" applyFill="1">
      <alignment vertical="center"/>
    </xf>
    <xf numFmtId="0" fontId="6" fillId="3" borderId="6" xfId="0" applyFont="1" applyFill="1" applyBorder="1">
      <alignment vertical="center"/>
    </xf>
    <xf numFmtId="0" fontId="6" fillId="3" borderId="7" xfId="0" applyFont="1" applyFill="1" applyBorder="1">
      <alignment vertical="center"/>
    </xf>
    <xf numFmtId="0" fontId="6" fillId="3" borderId="8" xfId="0" applyFont="1" applyFill="1" applyBorder="1">
      <alignment vertical="center"/>
    </xf>
    <xf numFmtId="0" fontId="6" fillId="3" borderId="9" xfId="0" applyFont="1" applyFill="1" applyBorder="1">
      <alignment vertical="center"/>
    </xf>
    <xf numFmtId="0" fontId="6" fillId="3" borderId="10" xfId="0" applyFont="1" applyFill="1" applyBorder="1">
      <alignment vertical="center"/>
    </xf>
    <xf numFmtId="0" fontId="8" fillId="3" borderId="0" xfId="0" applyFont="1" applyFill="1" applyBorder="1">
      <alignment vertical="center"/>
    </xf>
    <xf numFmtId="0" fontId="6" fillId="3" borderId="0" xfId="0" applyFont="1" applyFill="1" applyBorder="1">
      <alignment vertical="center"/>
    </xf>
    <xf numFmtId="0" fontId="6" fillId="3" borderId="11" xfId="0" applyFont="1" applyFill="1" applyBorder="1">
      <alignment vertical="center"/>
    </xf>
    <xf numFmtId="0" fontId="6" fillId="3" borderId="12" xfId="0" applyFont="1" applyFill="1" applyBorder="1">
      <alignment vertical="center"/>
    </xf>
    <xf numFmtId="0" fontId="6" fillId="3" borderId="13" xfId="0" applyFont="1" applyFill="1" applyBorder="1">
      <alignment vertical="center"/>
    </xf>
    <xf numFmtId="0" fontId="14" fillId="3" borderId="0" xfId="0" applyFont="1" applyFill="1">
      <alignment vertical="center"/>
    </xf>
    <xf numFmtId="0" fontId="6" fillId="3" borderId="30" xfId="0" applyFont="1" applyFill="1" applyBorder="1" applyProtection="1">
      <alignment vertical="center"/>
    </xf>
    <xf numFmtId="0" fontId="6" fillId="3" borderId="29" xfId="0" applyFont="1" applyFill="1" applyBorder="1" applyProtection="1">
      <alignment vertical="center"/>
    </xf>
    <xf numFmtId="0" fontId="16" fillId="3" borderId="0" xfId="0" applyFont="1" applyFill="1" applyProtection="1">
      <alignment vertical="center"/>
    </xf>
    <xf numFmtId="0" fontId="6" fillId="3" borderId="0" xfId="0" applyFont="1" applyFill="1" applyProtection="1">
      <alignment vertical="center"/>
    </xf>
    <xf numFmtId="0" fontId="17" fillId="3" borderId="29" xfId="0" applyFont="1" applyFill="1" applyBorder="1" applyAlignment="1" applyProtection="1">
      <alignment horizontal="center" vertical="center"/>
    </xf>
    <xf numFmtId="0" fontId="18" fillId="3" borderId="0" xfId="0" applyFont="1" applyFill="1" applyBorder="1" applyAlignment="1" applyProtection="1">
      <alignment horizontal="center" vertical="center"/>
    </xf>
    <xf numFmtId="0" fontId="6" fillId="3" borderId="9" xfId="0" applyFont="1" applyFill="1" applyBorder="1" applyProtection="1">
      <alignment vertical="center"/>
    </xf>
    <xf numFmtId="0" fontId="6" fillId="3" borderId="10" xfId="0" applyFont="1" applyFill="1" applyBorder="1" applyProtection="1">
      <alignment vertical="center"/>
    </xf>
    <xf numFmtId="0" fontId="7" fillId="3" borderId="0" xfId="0" applyFont="1" applyFill="1" applyBorder="1" applyAlignment="1" applyProtection="1">
      <alignment horizontal="center" vertical="center"/>
    </xf>
    <xf numFmtId="0" fontId="20" fillId="3" borderId="0" xfId="0" applyFont="1" applyFill="1" applyBorder="1" applyProtection="1">
      <alignment vertical="center"/>
    </xf>
    <xf numFmtId="0" fontId="6" fillId="3" borderId="0" xfId="0" applyFont="1" applyFill="1" applyBorder="1" applyProtection="1">
      <alignment vertical="center"/>
    </xf>
    <xf numFmtId="0" fontId="6" fillId="3" borderId="9" xfId="0" applyFont="1" applyFill="1" applyBorder="1" applyAlignment="1" applyProtection="1">
      <alignment vertical="center"/>
    </xf>
    <xf numFmtId="0" fontId="21" fillId="6" borderId="1" xfId="0" applyFont="1" applyFill="1" applyBorder="1" applyAlignment="1" applyProtection="1">
      <alignment horizontal="right" vertical="center" wrapText="1"/>
      <protection locked="0"/>
    </xf>
    <xf numFmtId="0" fontId="6" fillId="3" borderId="10" xfId="0" applyFont="1" applyFill="1" applyBorder="1" applyAlignment="1" applyProtection="1">
      <alignment vertical="center"/>
    </xf>
    <xf numFmtId="0" fontId="16" fillId="3" borderId="0" xfId="0" applyFont="1" applyFill="1" applyAlignment="1" applyProtection="1">
      <alignment vertical="center"/>
    </xf>
    <xf numFmtId="0" fontId="6" fillId="3" borderId="0" xfId="0" applyFont="1" applyFill="1" applyAlignment="1" applyProtection="1">
      <alignment vertical="center"/>
    </xf>
    <xf numFmtId="0" fontId="17" fillId="3" borderId="0" xfId="0" applyFont="1" applyFill="1" applyBorder="1" applyAlignment="1" applyProtection="1">
      <alignment horizontal="left" vertical="top" wrapText="1"/>
    </xf>
    <xf numFmtId="0" fontId="21" fillId="13" borderId="1" xfId="0" applyFont="1" applyFill="1" applyBorder="1" applyAlignment="1" applyProtection="1">
      <alignment horizontal="center" vertical="center" wrapText="1"/>
      <protection locked="0"/>
    </xf>
    <xf numFmtId="0" fontId="21" fillId="13" borderId="37" xfId="0" applyFont="1" applyFill="1" applyBorder="1" applyAlignment="1" applyProtection="1">
      <alignment horizontal="center" vertical="center" wrapText="1"/>
      <protection locked="0"/>
    </xf>
    <xf numFmtId="0" fontId="9" fillId="3" borderId="15" xfId="0"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6" fillId="3" borderId="11" xfId="0" applyFont="1" applyFill="1" applyBorder="1" applyProtection="1">
      <alignment vertical="center"/>
    </xf>
    <xf numFmtId="0" fontId="6" fillId="3" borderId="12" xfId="0" applyFont="1" applyFill="1" applyBorder="1" applyProtection="1">
      <alignment vertical="center"/>
    </xf>
    <xf numFmtId="0" fontId="6" fillId="3" borderId="13" xfId="0" applyFont="1" applyFill="1" applyBorder="1" applyProtection="1">
      <alignment vertical="center"/>
    </xf>
    <xf numFmtId="176" fontId="24" fillId="3" borderId="7" xfId="0" applyNumberFormat="1" applyFont="1" applyFill="1" applyBorder="1" applyAlignment="1" applyProtection="1">
      <alignment horizontal="right" vertical="center" wrapText="1"/>
    </xf>
    <xf numFmtId="0" fontId="23" fillId="3" borderId="0" xfId="0" applyFont="1" applyFill="1" applyBorder="1" applyAlignment="1" applyProtection="1">
      <alignment horizontal="left" vertical="center" wrapText="1"/>
    </xf>
    <xf numFmtId="0" fontId="6" fillId="3" borderId="7" xfId="0" applyFont="1" applyFill="1" applyBorder="1" applyProtection="1">
      <alignment vertical="center"/>
    </xf>
    <xf numFmtId="0" fontId="16" fillId="3" borderId="0" xfId="0" applyFont="1" applyFill="1" applyBorder="1" applyAlignment="1" applyProtection="1">
      <alignment horizontal="justify" vertical="center" wrapText="1"/>
    </xf>
    <xf numFmtId="0" fontId="6" fillId="3" borderId="0" xfId="0" applyFont="1" applyFill="1" applyBorder="1" applyAlignment="1" applyProtection="1">
      <alignment horizontal="center" vertical="center"/>
    </xf>
    <xf numFmtId="0" fontId="25" fillId="3" borderId="10" xfId="0" applyFont="1" applyFill="1" applyBorder="1" applyAlignment="1" applyProtection="1">
      <alignment vertical="center"/>
    </xf>
    <xf numFmtId="0" fontId="26" fillId="3" borderId="0" xfId="0" applyFont="1" applyFill="1" applyBorder="1" applyAlignment="1" applyProtection="1">
      <alignment vertical="center"/>
    </xf>
    <xf numFmtId="0" fontId="6" fillId="3" borderId="21" xfId="0" applyFont="1" applyFill="1" applyBorder="1" applyAlignment="1" applyProtection="1">
      <alignment horizontal="right" vertical="center"/>
    </xf>
    <xf numFmtId="0" fontId="6" fillId="3" borderId="15" xfId="0" applyFont="1" applyFill="1" applyBorder="1" applyAlignment="1" applyProtection="1">
      <alignment horizontal="center" vertical="center"/>
    </xf>
    <xf numFmtId="0" fontId="6" fillId="3" borderId="22" xfId="0" applyFont="1" applyFill="1" applyBorder="1" applyProtection="1">
      <alignment vertical="center"/>
    </xf>
    <xf numFmtId="0" fontId="6" fillId="3" borderId="0" xfId="0" applyFont="1" applyFill="1" applyBorder="1" applyAlignment="1" applyProtection="1">
      <alignment horizontal="left" vertical="center"/>
    </xf>
    <xf numFmtId="0" fontId="16" fillId="3" borderId="0" xfId="0" applyFont="1" applyFill="1" applyBorder="1" applyAlignment="1" applyProtection="1">
      <alignment vertical="center"/>
    </xf>
    <xf numFmtId="0" fontId="6" fillId="3" borderId="0" xfId="0" applyFont="1" applyFill="1" applyBorder="1" applyAlignment="1" applyProtection="1">
      <alignment horizontal="left" vertical="center" wrapText="1"/>
    </xf>
    <xf numFmtId="0" fontId="6" fillId="3" borderId="10" xfId="0" applyFont="1" applyFill="1" applyBorder="1" applyAlignment="1" applyProtection="1">
      <alignment horizontal="left" vertical="center" wrapText="1"/>
    </xf>
    <xf numFmtId="0" fontId="16" fillId="3" borderId="0" xfId="0" applyFont="1" applyFill="1" applyBorder="1" applyAlignment="1" applyProtection="1">
      <alignment horizontal="left" vertical="center" wrapText="1"/>
    </xf>
    <xf numFmtId="0" fontId="26" fillId="3" borderId="0" xfId="0" applyFont="1" applyFill="1" applyBorder="1" applyAlignment="1" applyProtection="1">
      <alignment horizontal="left" vertical="center"/>
    </xf>
    <xf numFmtId="0" fontId="6" fillId="3" borderId="10" xfId="0" applyFont="1" applyFill="1" applyBorder="1" applyAlignment="1" applyProtection="1">
      <alignment horizontal="left" vertical="center"/>
    </xf>
    <xf numFmtId="0" fontId="16" fillId="3" borderId="0" xfId="0" applyFont="1" applyFill="1" applyBorder="1" applyAlignment="1" applyProtection="1">
      <alignment horizontal="left" vertical="center"/>
    </xf>
    <xf numFmtId="0" fontId="16" fillId="3" borderId="0" xfId="0" applyFont="1" applyFill="1" applyBorder="1" applyProtection="1">
      <alignment vertical="center"/>
    </xf>
    <xf numFmtId="0" fontId="27" fillId="3" borderId="0" xfId="0" applyFont="1" applyFill="1" applyBorder="1" applyAlignment="1" applyProtection="1">
      <alignment horizontal="right" vertical="center"/>
    </xf>
    <xf numFmtId="0" fontId="25" fillId="3" borderId="0" xfId="0" applyFont="1" applyFill="1" applyBorder="1" applyAlignment="1" applyProtection="1">
      <alignment horizontal="left" vertical="center"/>
    </xf>
    <xf numFmtId="0" fontId="6" fillId="3" borderId="23" xfId="0" applyFont="1" applyFill="1" applyBorder="1" applyProtection="1">
      <alignment vertical="center"/>
    </xf>
    <xf numFmtId="0" fontId="6" fillId="3" borderId="25" xfId="0" applyFont="1" applyFill="1" applyBorder="1" applyAlignment="1" applyProtection="1">
      <alignment horizontal="right" vertical="top"/>
    </xf>
    <xf numFmtId="0" fontId="9" fillId="3" borderId="0" xfId="0" applyFont="1" applyFill="1" applyBorder="1" applyAlignment="1" applyProtection="1">
      <alignment vertical="center"/>
    </xf>
    <xf numFmtId="0" fontId="6" fillId="3" borderId="10" xfId="0" applyFont="1" applyFill="1" applyBorder="1" applyAlignment="1" applyProtection="1">
      <alignment vertical="center" wrapText="1"/>
    </xf>
    <xf numFmtId="0" fontId="16" fillId="3" borderId="0" xfId="0" applyFont="1" applyFill="1" applyBorder="1" applyAlignment="1" applyProtection="1">
      <alignment vertical="center" wrapText="1"/>
    </xf>
    <xf numFmtId="0" fontId="27" fillId="3" borderId="21" xfId="0" applyFont="1" applyFill="1" applyBorder="1" applyAlignment="1" applyProtection="1">
      <alignment horizontal="right" vertical="center"/>
    </xf>
    <xf numFmtId="0" fontId="27" fillId="3" borderId="24" xfId="0" applyFont="1" applyFill="1" applyBorder="1" applyAlignment="1" applyProtection="1">
      <alignment horizontal="right" vertical="center"/>
    </xf>
    <xf numFmtId="0" fontId="6" fillId="3" borderId="24" xfId="0" applyFont="1" applyFill="1" applyBorder="1" applyProtection="1">
      <alignment vertical="center"/>
    </xf>
    <xf numFmtId="0" fontId="25" fillId="3" borderId="12" xfId="0" applyFont="1" applyFill="1" applyBorder="1" applyAlignment="1" applyProtection="1">
      <alignment horizontal="left" vertical="center"/>
    </xf>
    <xf numFmtId="0" fontId="32" fillId="8" borderId="1" xfId="0" applyFont="1" applyFill="1" applyBorder="1" applyAlignment="1" applyProtection="1">
      <alignment horizontal="center" vertical="center" wrapText="1"/>
    </xf>
    <xf numFmtId="0" fontId="6" fillId="0" borderId="0" xfId="0" applyFont="1">
      <alignment vertical="center"/>
    </xf>
    <xf numFmtId="0" fontId="6" fillId="11" borderId="1" xfId="0" applyFont="1" applyFill="1" applyBorder="1">
      <alignment vertical="center"/>
    </xf>
    <xf numFmtId="0" fontId="6" fillId="0" borderId="1" xfId="0" applyFont="1" applyBorder="1">
      <alignment vertical="center"/>
    </xf>
    <xf numFmtId="0" fontId="6" fillId="11" borderId="2" xfId="0" applyFont="1" applyFill="1" applyBorder="1">
      <alignment vertical="center"/>
    </xf>
    <xf numFmtId="0" fontId="6" fillId="14" borderId="32" xfId="0" applyFont="1" applyFill="1" applyBorder="1">
      <alignment vertical="center"/>
    </xf>
    <xf numFmtId="0" fontId="6" fillId="10" borderId="1" xfId="0" applyFont="1" applyFill="1" applyBorder="1">
      <alignment vertical="center"/>
    </xf>
    <xf numFmtId="0" fontId="6" fillId="11" borderId="36" xfId="0" applyFont="1" applyFill="1" applyBorder="1">
      <alignment vertical="center"/>
    </xf>
    <xf numFmtId="0" fontId="6" fillId="12" borderId="1" xfId="0" applyFont="1" applyFill="1" applyBorder="1" applyAlignment="1">
      <alignment horizontal="center" vertical="center"/>
    </xf>
    <xf numFmtId="0" fontId="6" fillId="3" borderId="1" xfId="0" applyFont="1" applyFill="1" applyBorder="1">
      <alignment vertical="center"/>
    </xf>
    <xf numFmtId="0" fontId="6" fillId="0" borderId="1" xfId="0" applyFont="1" applyBorder="1" applyAlignment="1">
      <alignment vertical="center" wrapText="1"/>
    </xf>
    <xf numFmtId="0" fontId="6" fillId="9" borderId="2" xfId="0" applyFont="1" applyFill="1" applyBorder="1" applyAlignment="1">
      <alignment horizontal="center" vertical="center"/>
    </xf>
    <xf numFmtId="0" fontId="6" fillId="9" borderId="1" xfId="0" applyFont="1" applyFill="1" applyBorder="1" applyAlignment="1">
      <alignment horizontal="center" vertical="center"/>
    </xf>
    <xf numFmtId="0" fontId="6" fillId="8" borderId="1" xfId="0" applyFont="1" applyFill="1" applyBorder="1" applyAlignment="1">
      <alignment horizontal="center" vertical="center"/>
    </xf>
    <xf numFmtId="0" fontId="6" fillId="0" borderId="2" xfId="0" applyFont="1" applyBorder="1">
      <alignment vertical="center"/>
    </xf>
    <xf numFmtId="0" fontId="6" fillId="8" borderId="1" xfId="0" applyFont="1" applyFill="1" applyBorder="1">
      <alignment vertical="center"/>
    </xf>
    <xf numFmtId="0" fontId="6" fillId="0" borderId="1" xfId="0" applyFont="1" applyFill="1" applyBorder="1">
      <alignment vertical="center"/>
    </xf>
    <xf numFmtId="0" fontId="25" fillId="0" borderId="1" xfId="0" applyFont="1" applyBorder="1">
      <alignment vertical="center"/>
    </xf>
    <xf numFmtId="0" fontId="5" fillId="3" borderId="0" xfId="0" applyFont="1" applyFill="1">
      <alignment vertical="center"/>
    </xf>
    <xf numFmtId="0" fontId="3" fillId="2" borderId="1" xfId="0" applyFont="1" applyFill="1" applyBorder="1" applyAlignment="1" applyProtection="1">
      <alignment horizontal="center" vertical="center"/>
      <protection locked="0"/>
    </xf>
    <xf numFmtId="0" fontId="6" fillId="12" borderId="1" xfId="0" applyFont="1" applyFill="1" applyBorder="1" applyAlignment="1">
      <alignment horizontal="left" vertical="center"/>
    </xf>
    <xf numFmtId="0" fontId="6" fillId="9" borderId="1" xfId="0" applyFont="1" applyFill="1" applyBorder="1" applyAlignment="1">
      <alignment horizontal="left" vertical="center"/>
    </xf>
    <xf numFmtId="0" fontId="4" fillId="8" borderId="37" xfId="0" applyFont="1" applyFill="1" applyBorder="1" applyAlignment="1" applyProtection="1">
      <alignment horizontal="center" vertical="center" wrapText="1"/>
    </xf>
    <xf numFmtId="0" fontId="4" fillId="8" borderId="1" xfId="0" applyFont="1" applyFill="1" applyBorder="1" applyAlignment="1" applyProtection="1">
      <alignment horizontal="center" vertical="center" wrapText="1"/>
    </xf>
    <xf numFmtId="0" fontId="16" fillId="3" borderId="0" xfId="0" applyFont="1" applyFill="1">
      <alignment vertical="center"/>
    </xf>
    <xf numFmtId="0" fontId="37" fillId="3" borderId="0" xfId="0" applyFont="1" applyFill="1">
      <alignment vertical="center"/>
    </xf>
    <xf numFmtId="0" fontId="38" fillId="3" borderId="0" xfId="1" applyFont="1" applyFill="1" applyAlignment="1">
      <alignment horizontal="left" vertical="center"/>
    </xf>
    <xf numFmtId="0" fontId="11" fillId="3" borderId="0" xfId="0" applyFont="1" applyFill="1" applyBorder="1" applyAlignment="1">
      <alignment horizontal="left" vertical="center"/>
    </xf>
    <xf numFmtId="0" fontId="7" fillId="3" borderId="0" xfId="0" applyFont="1" applyFill="1" applyBorder="1" applyAlignment="1">
      <alignment horizontal="left" vertical="center"/>
    </xf>
    <xf numFmtId="0" fontId="13" fillId="3" borderId="0" xfId="0" applyFont="1" applyFill="1" applyBorder="1" applyAlignment="1">
      <alignment horizontal="left" vertical="center"/>
    </xf>
    <xf numFmtId="0" fontId="8" fillId="3" borderId="0" xfId="0" applyFont="1" applyFill="1" applyBorder="1" applyAlignment="1">
      <alignment horizontal="left" vertical="center"/>
    </xf>
    <xf numFmtId="0" fontId="13" fillId="3" borderId="0" xfId="0" applyFont="1" applyFill="1" applyBorder="1" applyAlignment="1">
      <alignment horizontal="left" vertical="center" wrapText="1"/>
    </xf>
    <xf numFmtId="0" fontId="8" fillId="3" borderId="0" xfId="0" applyFont="1" applyFill="1" applyBorder="1" applyAlignment="1">
      <alignment horizontal="left" vertical="center" wrapText="1"/>
    </xf>
    <xf numFmtId="0" fontId="13" fillId="3" borderId="0" xfId="0" applyFont="1" applyFill="1" applyBorder="1" applyAlignment="1">
      <alignment horizontal="left" vertical="top" wrapText="1"/>
    </xf>
    <xf numFmtId="0" fontId="8" fillId="3" borderId="0" xfId="0" applyFont="1" applyFill="1" applyBorder="1" applyAlignment="1">
      <alignment horizontal="left" vertical="top"/>
    </xf>
    <xf numFmtId="0" fontId="13" fillId="3" borderId="0" xfId="0" applyFont="1" applyFill="1" applyBorder="1" applyAlignment="1">
      <alignment horizontal="left" vertical="top"/>
    </xf>
    <xf numFmtId="0" fontId="32" fillId="3" borderId="0" xfId="0" applyFont="1" applyFill="1" applyBorder="1" applyAlignment="1" applyProtection="1">
      <alignment horizontal="left" vertical="center" wrapText="1"/>
    </xf>
    <xf numFmtId="0" fontId="17" fillId="3" borderId="0" xfId="0" applyFont="1" applyFill="1" applyBorder="1" applyAlignment="1" applyProtection="1">
      <alignment horizontal="left" vertical="center" wrapText="1"/>
    </xf>
    <xf numFmtId="0" fontId="17" fillId="4" borderId="37" xfId="0" applyFont="1" applyFill="1" applyBorder="1" applyAlignment="1" applyProtection="1">
      <alignment horizontal="center" vertical="center" wrapText="1"/>
    </xf>
    <xf numFmtId="0" fontId="17" fillId="4" borderId="1" xfId="0" applyFont="1" applyFill="1" applyBorder="1" applyAlignment="1" applyProtection="1">
      <alignment horizontal="center" vertical="center" wrapText="1"/>
    </xf>
    <xf numFmtId="0" fontId="7" fillId="3" borderId="0" xfId="0" applyFont="1" applyFill="1" applyBorder="1" applyAlignment="1" applyProtection="1">
      <alignment horizontal="left" vertical="center" wrapText="1"/>
    </xf>
    <xf numFmtId="0" fontId="4" fillId="3" borderId="38" xfId="0" applyFont="1" applyFill="1" applyBorder="1" applyAlignment="1" applyProtection="1">
      <alignment horizontal="left" vertical="center" wrapText="1"/>
    </xf>
    <xf numFmtId="0" fontId="20" fillId="3" borderId="38" xfId="0" applyFont="1" applyFill="1" applyBorder="1" applyAlignment="1" applyProtection="1">
      <alignment horizontal="left" vertical="center" wrapText="1"/>
    </xf>
    <xf numFmtId="0" fontId="22" fillId="3" borderId="36" xfId="0" applyFont="1" applyFill="1" applyBorder="1" applyAlignment="1" applyProtection="1">
      <alignment horizontal="left" vertical="center" wrapText="1"/>
    </xf>
    <xf numFmtId="0" fontId="22" fillId="3" borderId="15" xfId="0" applyFont="1" applyFill="1" applyBorder="1" applyAlignment="1" applyProtection="1">
      <alignment horizontal="left" vertical="center" wrapText="1"/>
    </xf>
    <xf numFmtId="0" fontId="31" fillId="3" borderId="0" xfId="0" applyFont="1" applyFill="1" applyBorder="1" applyAlignment="1" applyProtection="1">
      <alignment horizontal="left" vertical="top" wrapText="1"/>
    </xf>
    <xf numFmtId="0" fontId="17" fillId="3" borderId="0" xfId="0" applyFont="1" applyFill="1" applyBorder="1" applyAlignment="1" applyProtection="1">
      <alignment horizontal="left" vertical="top" wrapText="1"/>
    </xf>
    <xf numFmtId="0" fontId="32" fillId="4" borderId="1" xfId="0" applyFont="1" applyFill="1" applyBorder="1" applyAlignment="1" applyProtection="1">
      <alignment horizontal="center" vertical="center" wrapText="1"/>
    </xf>
    <xf numFmtId="0" fontId="20" fillId="4" borderId="1" xfId="0" applyFont="1" applyFill="1" applyBorder="1" applyAlignment="1" applyProtection="1">
      <alignment horizontal="center" vertical="center" wrapText="1"/>
    </xf>
    <xf numFmtId="0" fontId="13" fillId="3" borderId="1" xfId="0" applyFont="1" applyFill="1" applyBorder="1" applyAlignment="1" applyProtection="1">
      <alignment horizontal="left" vertical="center" wrapText="1"/>
    </xf>
    <xf numFmtId="0" fontId="8" fillId="3" borderId="1" xfId="0" applyFont="1" applyFill="1" applyBorder="1" applyAlignment="1" applyProtection="1">
      <alignment horizontal="left" vertical="center" wrapText="1"/>
    </xf>
    <xf numFmtId="0" fontId="31" fillId="4" borderId="1" xfId="0" applyFont="1" applyFill="1" applyBorder="1" applyAlignment="1" applyProtection="1">
      <alignment horizontal="center" vertical="center" wrapText="1"/>
    </xf>
    <xf numFmtId="0" fontId="32" fillId="8" borderId="1" xfId="0" applyFont="1" applyFill="1" applyBorder="1" applyAlignment="1" applyProtection="1">
      <alignment horizontal="center" vertical="center" wrapText="1"/>
    </xf>
    <xf numFmtId="0" fontId="20" fillId="8" borderId="1" xfId="0" applyFont="1" applyFill="1" applyBorder="1" applyAlignment="1" applyProtection="1">
      <alignment horizontal="center" vertical="center" wrapText="1"/>
    </xf>
    <xf numFmtId="0" fontId="21" fillId="13"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left" vertical="center" wrapText="1"/>
    </xf>
    <xf numFmtId="0" fontId="31" fillId="4" borderId="3" xfId="0" applyFont="1" applyFill="1" applyBorder="1" applyAlignment="1" applyProtection="1">
      <alignment horizontal="center" vertical="center" wrapText="1"/>
    </xf>
    <xf numFmtId="0" fontId="17" fillId="4" borderId="19" xfId="0" applyFont="1" applyFill="1" applyBorder="1" applyAlignment="1" applyProtection="1">
      <alignment horizontal="center" vertical="center" wrapText="1"/>
    </xf>
    <xf numFmtId="0" fontId="17" fillId="4" borderId="14" xfId="0" applyFont="1" applyFill="1" applyBorder="1" applyAlignment="1" applyProtection="1">
      <alignment horizontal="center" vertical="center" wrapText="1"/>
    </xf>
    <xf numFmtId="0" fontId="17" fillId="4" borderId="4" xfId="0" applyFont="1" applyFill="1" applyBorder="1" applyAlignment="1" applyProtection="1">
      <alignment horizontal="center" vertical="center" wrapText="1"/>
    </xf>
    <xf numFmtId="0" fontId="17" fillId="4" borderId="20" xfId="0" applyFont="1" applyFill="1" applyBorder="1" applyAlignment="1" applyProtection="1">
      <alignment horizontal="center" vertical="center" wrapText="1"/>
    </xf>
    <xf numFmtId="0" fontId="17" fillId="4" borderId="17" xfId="0" applyFont="1" applyFill="1" applyBorder="1" applyAlignment="1" applyProtection="1">
      <alignment horizontal="center" vertical="center" wrapText="1"/>
    </xf>
    <xf numFmtId="0" fontId="32" fillId="8" borderId="37" xfId="0" applyFont="1" applyFill="1" applyBorder="1" applyAlignment="1" applyProtection="1">
      <alignment horizontal="center" vertical="center" wrapText="1"/>
    </xf>
    <xf numFmtId="0" fontId="20" fillId="8" borderId="38" xfId="0" applyFont="1" applyFill="1" applyBorder="1" applyAlignment="1" applyProtection="1">
      <alignment horizontal="center" vertical="center" wrapText="1"/>
    </xf>
    <xf numFmtId="0" fontId="21" fillId="13" borderId="37" xfId="0" applyFont="1" applyFill="1" applyBorder="1" applyAlignment="1" applyProtection="1">
      <alignment horizontal="center" vertical="center" wrapText="1"/>
      <protection locked="0"/>
    </xf>
    <xf numFmtId="0" fontId="21" fillId="13" borderId="38" xfId="0" applyFont="1" applyFill="1" applyBorder="1" applyAlignment="1" applyProtection="1">
      <alignment horizontal="center" vertical="center" wrapText="1"/>
      <protection locked="0"/>
    </xf>
    <xf numFmtId="0" fontId="32" fillId="4" borderId="2" xfId="0" applyFont="1" applyFill="1" applyBorder="1" applyAlignment="1" applyProtection="1">
      <alignment horizontal="center" vertical="center" wrapText="1"/>
    </xf>
    <xf numFmtId="0" fontId="20" fillId="4" borderId="18" xfId="0" applyFont="1" applyFill="1" applyBorder="1" applyAlignment="1" applyProtection="1">
      <alignment horizontal="center" vertical="center" wrapText="1"/>
    </xf>
    <xf numFmtId="0" fontId="20" fillId="4" borderId="5" xfId="0" applyFont="1" applyFill="1" applyBorder="1" applyAlignment="1" applyProtection="1">
      <alignment horizontal="center" vertical="center" wrapText="1"/>
    </xf>
    <xf numFmtId="0" fontId="32" fillId="3" borderId="1" xfId="0" applyFont="1" applyFill="1" applyBorder="1" applyAlignment="1" applyProtection="1">
      <alignment horizontal="left" vertical="center" wrapText="1"/>
    </xf>
    <xf numFmtId="0" fontId="17" fillId="3" borderId="31" xfId="0" applyFont="1" applyFill="1" applyBorder="1" applyAlignment="1" applyProtection="1">
      <alignment horizontal="center" vertical="center"/>
    </xf>
    <xf numFmtId="0" fontId="18" fillId="3" borderId="0" xfId="0" applyFont="1" applyFill="1" applyBorder="1" applyAlignment="1" applyProtection="1">
      <alignment horizontal="center" vertical="center"/>
    </xf>
    <xf numFmtId="0" fontId="7" fillId="2" borderId="33" xfId="0" applyFont="1" applyFill="1" applyBorder="1" applyAlignment="1" applyProtection="1">
      <alignment horizontal="center" vertical="center"/>
    </xf>
    <xf numFmtId="0" fontId="7" fillId="2" borderId="34" xfId="0" applyFont="1" applyFill="1" applyBorder="1" applyAlignment="1" applyProtection="1">
      <alignment horizontal="center" vertical="center"/>
    </xf>
    <xf numFmtId="0" fontId="7" fillId="2" borderId="35" xfId="0" applyFont="1" applyFill="1" applyBorder="1" applyAlignment="1" applyProtection="1">
      <alignment horizontal="center" vertical="center"/>
    </xf>
    <xf numFmtId="0" fontId="7" fillId="6" borderId="33" xfId="0" applyFont="1" applyFill="1" applyBorder="1" applyAlignment="1" applyProtection="1">
      <alignment horizontal="center" vertical="center"/>
    </xf>
    <xf numFmtId="0" fontId="7" fillId="6" borderId="34" xfId="0" applyFont="1" applyFill="1" applyBorder="1" applyAlignment="1" applyProtection="1">
      <alignment horizontal="center" vertical="center"/>
    </xf>
    <xf numFmtId="0" fontId="7" fillId="6" borderId="35" xfId="0" applyFont="1" applyFill="1" applyBorder="1" applyAlignment="1" applyProtection="1">
      <alignment horizontal="center" vertical="center"/>
    </xf>
    <xf numFmtId="0" fontId="19" fillId="7" borderId="6" xfId="0" applyFont="1" applyFill="1" applyBorder="1" applyAlignment="1" applyProtection="1">
      <alignment horizontal="center" vertical="center"/>
    </xf>
    <xf numFmtId="0" fontId="19" fillId="7" borderId="7" xfId="0" applyFont="1" applyFill="1" applyBorder="1" applyAlignment="1" applyProtection="1">
      <alignment horizontal="center" vertical="center"/>
    </xf>
    <xf numFmtId="0" fontId="19" fillId="7" borderId="8" xfId="0" applyFont="1" applyFill="1" applyBorder="1" applyAlignment="1" applyProtection="1">
      <alignment horizontal="center" vertical="center"/>
    </xf>
    <xf numFmtId="0" fontId="31" fillId="5" borderId="6" xfId="0" applyFont="1" applyFill="1" applyBorder="1" applyAlignment="1" applyProtection="1">
      <alignment horizontal="center" vertical="center"/>
    </xf>
    <xf numFmtId="0" fontId="17" fillId="5" borderId="7" xfId="0" applyFont="1" applyFill="1" applyBorder="1" applyAlignment="1" applyProtection="1">
      <alignment horizontal="center" vertical="center"/>
    </xf>
    <xf numFmtId="0" fontId="17" fillId="5" borderId="8" xfId="0" applyFont="1" applyFill="1" applyBorder="1" applyAlignment="1" applyProtection="1">
      <alignment horizontal="center" vertical="center"/>
    </xf>
    <xf numFmtId="0" fontId="6" fillId="3" borderId="28" xfId="0" applyFont="1" applyFill="1" applyBorder="1" applyAlignment="1" applyProtection="1">
      <alignment horizontal="center" vertical="center"/>
    </xf>
    <xf numFmtId="176" fontId="21" fillId="3" borderId="22" xfId="0" applyNumberFormat="1" applyFont="1" applyFill="1" applyBorder="1" applyAlignment="1" applyProtection="1">
      <alignment horizontal="center" vertical="center"/>
    </xf>
    <xf numFmtId="176" fontId="21" fillId="3" borderId="21" xfId="0" applyNumberFormat="1" applyFont="1" applyFill="1" applyBorder="1" applyAlignment="1" applyProtection="1">
      <alignment horizontal="center" vertical="center"/>
    </xf>
    <xf numFmtId="0" fontId="28" fillId="3" borderId="3" xfId="0" applyFont="1" applyFill="1" applyBorder="1" applyAlignment="1" applyProtection="1">
      <alignment horizontal="left" vertical="center" wrapText="1"/>
    </xf>
    <xf numFmtId="0" fontId="28" fillId="3" borderId="19" xfId="0" applyFont="1" applyFill="1" applyBorder="1" applyAlignment="1" applyProtection="1">
      <alignment horizontal="left" vertical="center" wrapText="1"/>
    </xf>
    <xf numFmtId="0" fontId="28" fillId="3" borderId="14" xfId="0" applyFont="1" applyFill="1" applyBorder="1" applyAlignment="1" applyProtection="1">
      <alignment horizontal="left" vertical="center" wrapText="1"/>
    </xf>
    <xf numFmtId="0" fontId="28" fillId="3" borderId="15" xfId="0" applyFont="1" applyFill="1" applyBorder="1" applyAlignment="1" applyProtection="1">
      <alignment horizontal="left" vertical="center" wrapText="1"/>
    </xf>
    <xf numFmtId="0" fontId="28" fillId="3" borderId="0" xfId="0" applyFont="1" applyFill="1" applyBorder="1" applyAlignment="1" applyProtection="1">
      <alignment horizontal="left" vertical="center" wrapText="1"/>
    </xf>
    <xf numFmtId="0" fontId="28" fillId="3" borderId="16" xfId="0" applyFont="1" applyFill="1" applyBorder="1" applyAlignment="1" applyProtection="1">
      <alignment horizontal="left" vertical="center" wrapText="1"/>
    </xf>
    <xf numFmtId="0" fontId="28" fillId="3" borderId="4" xfId="0" applyFont="1" applyFill="1" applyBorder="1" applyAlignment="1" applyProtection="1">
      <alignment horizontal="left" vertical="center" wrapText="1"/>
    </xf>
    <xf numFmtId="0" fontId="28" fillId="3" borderId="20" xfId="0" applyFont="1" applyFill="1" applyBorder="1" applyAlignment="1" applyProtection="1">
      <alignment horizontal="left" vertical="center" wrapText="1"/>
    </xf>
    <xf numFmtId="0" fontId="28" fillId="3" borderId="17" xfId="0" applyFont="1" applyFill="1" applyBorder="1" applyAlignment="1" applyProtection="1">
      <alignment horizontal="left" vertical="center" wrapText="1"/>
    </xf>
    <xf numFmtId="0" fontId="23" fillId="3" borderId="14" xfId="0" applyFont="1" applyFill="1" applyBorder="1" applyAlignment="1" applyProtection="1">
      <alignment horizontal="left" vertical="center" wrapText="1"/>
    </xf>
    <xf numFmtId="0" fontId="23" fillId="3" borderId="3" xfId="0" applyFont="1" applyFill="1" applyBorder="1" applyAlignment="1" applyProtection="1">
      <alignment horizontal="left" vertical="center" wrapText="1"/>
    </xf>
    <xf numFmtId="0" fontId="23" fillId="3" borderId="7" xfId="0" applyFont="1" applyFill="1" applyBorder="1" applyAlignment="1" applyProtection="1">
      <alignment horizontal="center" vertical="center" wrapText="1"/>
    </xf>
    <xf numFmtId="0" fontId="13" fillId="3" borderId="37" xfId="0" applyFont="1" applyFill="1" applyBorder="1" applyAlignment="1" applyProtection="1">
      <alignment horizontal="left" vertical="center" wrapText="1"/>
    </xf>
    <xf numFmtId="0" fontId="33" fillId="3" borderId="1" xfId="0" applyFont="1" applyFill="1" applyBorder="1" applyAlignment="1" applyProtection="1">
      <alignment horizontal="left" vertical="center"/>
    </xf>
    <xf numFmtId="0" fontId="33" fillId="3" borderId="37" xfId="0" applyFont="1" applyFill="1" applyBorder="1" applyAlignment="1" applyProtection="1">
      <alignment horizontal="left" vertical="center"/>
    </xf>
    <xf numFmtId="0" fontId="6" fillId="3" borderId="7" xfId="0" applyFont="1" applyFill="1" applyBorder="1" applyAlignment="1" applyProtection="1">
      <alignment horizontal="right" vertical="center"/>
    </xf>
    <xf numFmtId="0" fontId="35" fillId="0" borderId="0" xfId="0" applyFont="1" applyFill="1" applyAlignment="1" applyProtection="1">
      <alignment horizontal="right" vertical="center" wrapText="1"/>
    </xf>
    <xf numFmtId="0" fontId="6" fillId="0" borderId="0" xfId="0" applyFont="1" applyFill="1" applyAlignment="1" applyProtection="1">
      <alignment horizontal="right" vertical="center"/>
    </xf>
    <xf numFmtId="0" fontId="29" fillId="3" borderId="19" xfId="0" applyFont="1" applyFill="1" applyBorder="1" applyAlignment="1" applyProtection="1">
      <alignment horizontal="left" vertical="top" wrapText="1"/>
    </xf>
    <xf numFmtId="0" fontId="29" fillId="3" borderId="0" xfId="0" applyFont="1" applyFill="1" applyBorder="1" applyAlignment="1" applyProtection="1">
      <alignment horizontal="left" vertical="top" wrapText="1"/>
    </xf>
    <xf numFmtId="0" fontId="28" fillId="3" borderId="26" xfId="0" applyFont="1" applyFill="1" applyBorder="1" applyAlignment="1" applyProtection="1">
      <alignment horizontal="center" vertical="center"/>
    </xf>
    <xf numFmtId="0" fontId="28" fillId="3" borderId="27" xfId="0" applyFont="1" applyFill="1" applyBorder="1" applyAlignment="1" applyProtection="1">
      <alignment horizontal="center" vertical="center"/>
    </xf>
    <xf numFmtId="0" fontId="6" fillId="3" borderId="0" xfId="0" applyFont="1" applyFill="1" applyBorder="1" applyAlignment="1" applyProtection="1">
      <alignment horizontal="right" vertical="top"/>
    </xf>
  </cellXfs>
  <cellStyles count="2">
    <cellStyle name="ハイパーリンク" xfId="1" builtinId="8"/>
    <cellStyle name="標準" xfId="0" builtinId="0"/>
  </cellStyles>
  <dxfs count="38">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theme="6" tint="0.79998168889431442"/>
        </patternFill>
      </fill>
    </dxf>
    <dxf>
      <fill>
        <patternFill>
          <bgColor theme="0"/>
        </patternFill>
      </fill>
    </dxf>
    <dxf>
      <fill>
        <patternFill>
          <bgColor theme="0"/>
        </patternFill>
      </fill>
    </dxf>
    <dxf>
      <fill>
        <patternFill>
          <bgColor theme="0"/>
        </patternFill>
      </fill>
    </dxf>
    <dxf>
      <fill>
        <patternFill>
          <bgColor theme="0"/>
        </patternFill>
      </fill>
    </dxf>
    <dxf>
      <font>
        <color theme="0"/>
      </font>
      <fill>
        <patternFill>
          <bgColor theme="0"/>
        </patternFill>
      </fill>
    </dxf>
    <dxf>
      <border>
        <right style="thin">
          <color auto="1"/>
        </right>
        <top style="thin">
          <color auto="1"/>
        </top>
        <bottom style="thin">
          <color auto="1"/>
        </bottom>
        <vertical/>
        <horizontal/>
      </border>
    </dxf>
    <dxf>
      <font>
        <color theme="0"/>
      </font>
      <fill>
        <patternFill>
          <bgColor theme="0"/>
        </patternFill>
      </fill>
      <border>
        <left/>
        <right/>
        <top/>
        <bottom/>
        <vertical/>
        <horizontal/>
      </border>
    </dxf>
    <dxf>
      <fill>
        <patternFill>
          <bgColor theme="6" tint="0.59996337778862885"/>
        </patternFill>
      </fill>
      <border>
        <right style="thin">
          <color auto="1"/>
        </right>
        <top style="thin">
          <color auto="1"/>
        </top>
        <bottom style="thin">
          <color auto="1"/>
        </bottom>
        <vertical/>
        <horizontal/>
      </border>
    </dxf>
    <dxf>
      <fill>
        <patternFill>
          <bgColor theme="0"/>
        </patternFill>
      </fill>
    </dxf>
    <dxf>
      <font>
        <color theme="0"/>
      </font>
      <fill>
        <patternFill>
          <bgColor theme="0"/>
        </patternFill>
      </fill>
      <border>
        <right/>
        <top/>
        <bottom/>
        <vertical/>
        <horizontal/>
      </border>
    </dxf>
    <dxf>
      <font>
        <color theme="0"/>
      </font>
      <fill>
        <patternFill>
          <bgColor theme="0"/>
        </patternFill>
      </fill>
      <border>
        <left/>
        <right/>
        <top/>
        <bottom/>
      </border>
    </dxf>
    <dxf>
      <font>
        <color theme="0"/>
      </font>
      <fill>
        <patternFill>
          <bgColor theme="0"/>
        </patternFill>
      </fill>
      <border>
        <left/>
        <right/>
        <bottom/>
        <vertical/>
        <horizontal/>
      </border>
    </dxf>
    <dxf>
      <font>
        <color theme="0"/>
      </font>
      <fill>
        <patternFill>
          <bgColor theme="0"/>
        </patternFill>
      </fill>
      <border>
        <left/>
        <right/>
        <top/>
        <bottom/>
        <vertical/>
        <horizontal/>
      </border>
    </dxf>
    <dxf>
      <fill>
        <patternFill>
          <bgColor theme="9" tint="-0.24994659260841701"/>
        </patternFill>
      </fill>
    </dxf>
    <dxf>
      <fill>
        <patternFill>
          <bgColor theme="9" tint="0.39994506668294322"/>
        </patternFill>
      </fill>
    </dxf>
    <dxf>
      <fill>
        <patternFill>
          <bgColor rgb="FFFFFFCC"/>
        </patternFill>
      </fill>
    </dxf>
    <dxf>
      <fill>
        <patternFill>
          <bgColor theme="6" tint="0.59996337778862885"/>
        </patternFill>
      </fill>
    </dxf>
    <dxf>
      <fill>
        <patternFill>
          <bgColor theme="3" tint="0.79998168889431442"/>
        </patternFill>
      </fill>
    </dxf>
    <dxf>
      <fill>
        <patternFill>
          <bgColor theme="9" tint="0.39994506668294322"/>
        </patternFill>
      </fill>
    </dxf>
    <dxf>
      <fill>
        <patternFill>
          <bgColor theme="9" tint="0.39994506668294322"/>
        </patternFill>
      </fill>
    </dxf>
    <dxf>
      <fill>
        <patternFill>
          <bgColor theme="9" tint="0.59996337778862885"/>
        </patternFill>
      </fill>
    </dxf>
    <dxf>
      <fill>
        <patternFill>
          <bgColor theme="9" tint="0.59996337778862885"/>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6" tint="0.59996337778862885"/>
        </patternFill>
      </fill>
    </dxf>
    <dxf>
      <fill>
        <patternFill>
          <bgColor theme="6" tint="0.599963377788628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ont>
        <b/>
        <i val="0"/>
        <u/>
        <color rgb="FF0000FF"/>
      </font>
    </dxf>
  </dxfs>
  <tableStyles count="0" defaultTableStyle="TableStyleMedium2" defaultPivotStyle="PivotStyleLight16"/>
  <colors>
    <mruColors>
      <color rgb="FFFFFFCC"/>
      <color rgb="FF0000FF"/>
      <color rgb="FFCCE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fitToPage="1"/>
  </sheetPr>
  <dimension ref="B1:G32"/>
  <sheetViews>
    <sheetView tabSelected="1" zoomScale="85" zoomScaleNormal="85" workbookViewId="0">
      <selection activeCell="D23" sqref="D23"/>
    </sheetView>
  </sheetViews>
  <sheetFormatPr defaultColWidth="8.875" defaultRowHeight="14.25" x14ac:dyDescent="0.15"/>
  <cols>
    <col min="1" max="2" width="3.125" style="1" customWidth="1"/>
    <col min="3" max="3" width="4.5" style="1" customWidth="1"/>
    <col min="4" max="4" width="37.125" style="1" customWidth="1"/>
    <col min="5" max="5" width="6.125" style="1" customWidth="1"/>
    <col min="6" max="6" width="71.5" style="1" customWidth="1"/>
    <col min="7" max="8" width="3.125" style="1" customWidth="1"/>
    <col min="9" max="16384" width="8.875" style="1"/>
  </cols>
  <sheetData>
    <row r="1" spans="2:7" ht="15" thickBot="1" x14ac:dyDescent="0.2"/>
    <row r="2" spans="2:7" x14ac:dyDescent="0.15">
      <c r="B2" s="2"/>
      <c r="C2" s="3"/>
      <c r="D2" s="3"/>
      <c r="E2" s="3"/>
      <c r="F2" s="3"/>
      <c r="G2" s="4"/>
    </row>
    <row r="3" spans="2:7" ht="20.25" x14ac:dyDescent="0.15">
      <c r="B3" s="5"/>
      <c r="C3" s="94" t="s">
        <v>16</v>
      </c>
      <c r="D3" s="95"/>
      <c r="E3" s="95"/>
      <c r="F3" s="95"/>
      <c r="G3" s="6"/>
    </row>
    <row r="4" spans="2:7" ht="17.25" x14ac:dyDescent="0.15">
      <c r="B4" s="5"/>
      <c r="C4" s="96" t="s">
        <v>14</v>
      </c>
      <c r="D4" s="97"/>
      <c r="E4" s="97"/>
      <c r="F4" s="97"/>
      <c r="G4" s="6"/>
    </row>
    <row r="5" spans="2:7" ht="15" x14ac:dyDescent="0.15">
      <c r="B5" s="5"/>
      <c r="C5" s="7"/>
      <c r="D5" s="96" t="s">
        <v>9</v>
      </c>
      <c r="E5" s="97"/>
      <c r="F5" s="97"/>
      <c r="G5" s="6"/>
    </row>
    <row r="6" spans="2:7" ht="48.75" customHeight="1" x14ac:dyDescent="0.15">
      <c r="B6" s="5"/>
      <c r="C6" s="100" t="s">
        <v>82</v>
      </c>
      <c r="D6" s="101"/>
      <c r="E6" s="101"/>
      <c r="F6" s="101"/>
      <c r="G6" s="6"/>
    </row>
    <row r="7" spans="2:7" ht="17.25" x14ac:dyDescent="0.15">
      <c r="B7" s="5"/>
      <c r="C7" s="102" t="s">
        <v>15</v>
      </c>
      <c r="D7" s="101"/>
      <c r="E7" s="101"/>
      <c r="F7" s="101"/>
      <c r="G7" s="6"/>
    </row>
    <row r="8" spans="2:7" ht="37.5" customHeight="1" x14ac:dyDescent="0.15">
      <c r="B8" s="5"/>
      <c r="C8" s="98" t="s">
        <v>83</v>
      </c>
      <c r="D8" s="99"/>
      <c r="E8" s="99"/>
      <c r="F8" s="99"/>
      <c r="G8" s="6"/>
    </row>
    <row r="9" spans="2:7" ht="15" x14ac:dyDescent="0.15">
      <c r="B9" s="5"/>
      <c r="D9" s="96" t="s">
        <v>88</v>
      </c>
      <c r="E9" s="97"/>
      <c r="F9" s="97"/>
      <c r="G9" s="6"/>
    </row>
    <row r="10" spans="2:7" ht="33.75" customHeight="1" x14ac:dyDescent="0.15">
      <c r="B10" s="5"/>
      <c r="C10" s="98" t="s">
        <v>84</v>
      </c>
      <c r="D10" s="99"/>
      <c r="E10" s="99"/>
      <c r="F10" s="99"/>
      <c r="G10" s="6"/>
    </row>
    <row r="11" spans="2:7" ht="34.5" customHeight="1" x14ac:dyDescent="0.15">
      <c r="B11" s="5"/>
      <c r="C11" s="100" t="s">
        <v>85</v>
      </c>
      <c r="D11" s="101"/>
      <c r="E11" s="101"/>
      <c r="F11" s="101"/>
      <c r="G11" s="6"/>
    </row>
    <row r="12" spans="2:7" ht="32.25" customHeight="1" x14ac:dyDescent="0.15">
      <c r="B12" s="5"/>
      <c r="C12" s="98" t="s">
        <v>89</v>
      </c>
      <c r="D12" s="99"/>
      <c r="E12" s="99"/>
      <c r="F12" s="99"/>
      <c r="G12" s="6"/>
    </row>
    <row r="13" spans="2:7" x14ac:dyDescent="0.15">
      <c r="B13" s="5"/>
      <c r="C13" s="8"/>
      <c r="D13" s="8"/>
      <c r="E13" s="8"/>
      <c r="F13" s="8"/>
      <c r="G13" s="6"/>
    </row>
    <row r="14" spans="2:7" ht="20.25" x14ac:dyDescent="0.15">
      <c r="B14" s="5"/>
      <c r="C14" s="94" t="s">
        <v>13</v>
      </c>
      <c r="D14" s="95"/>
      <c r="E14" s="95"/>
      <c r="F14" s="95"/>
      <c r="G14" s="6"/>
    </row>
    <row r="15" spans="2:7" ht="36.75" customHeight="1" x14ac:dyDescent="0.15">
      <c r="B15" s="5"/>
      <c r="C15" s="98" t="s">
        <v>112</v>
      </c>
      <c r="D15" s="99"/>
      <c r="E15" s="99"/>
      <c r="F15" s="99"/>
      <c r="G15" s="6"/>
    </row>
    <row r="16" spans="2:7" ht="63" customHeight="1" x14ac:dyDescent="0.15">
      <c r="B16" s="5"/>
      <c r="C16" s="98" t="s">
        <v>86</v>
      </c>
      <c r="D16" s="99"/>
      <c r="E16" s="99"/>
      <c r="F16" s="99"/>
      <c r="G16" s="6"/>
    </row>
    <row r="17" spans="2:7" ht="34.5" customHeight="1" x14ac:dyDescent="0.15">
      <c r="B17" s="5"/>
      <c r="C17" s="98" t="s">
        <v>87</v>
      </c>
      <c r="D17" s="99"/>
      <c r="E17" s="99"/>
      <c r="F17" s="99"/>
      <c r="G17" s="6"/>
    </row>
    <row r="18" spans="2:7" ht="15" x14ac:dyDescent="0.15">
      <c r="B18" s="5"/>
      <c r="C18" s="7"/>
      <c r="D18" s="96" t="s">
        <v>10</v>
      </c>
      <c r="E18" s="97"/>
      <c r="F18" s="97"/>
      <c r="G18" s="6"/>
    </row>
    <row r="19" spans="2:7" ht="15" thickBot="1" x14ac:dyDescent="0.2">
      <c r="B19" s="9"/>
      <c r="C19" s="10"/>
      <c r="D19" s="10"/>
      <c r="E19" s="10"/>
      <c r="F19" s="10"/>
      <c r="G19" s="11"/>
    </row>
    <row r="22" spans="2:7" ht="20.25" x14ac:dyDescent="0.15">
      <c r="C22" s="12" t="s">
        <v>11</v>
      </c>
    </row>
    <row r="23" spans="2:7" ht="26.1" customHeight="1" x14ac:dyDescent="0.15">
      <c r="D23" s="86" t="s">
        <v>138</v>
      </c>
      <c r="F23" s="93" t="s">
        <v>12</v>
      </c>
    </row>
    <row r="24" spans="2:7" x14ac:dyDescent="0.15">
      <c r="C24" s="85"/>
    </row>
    <row r="25" spans="2:7" x14ac:dyDescent="0.15">
      <c r="C25" s="91"/>
      <c r="D25" s="92"/>
      <c r="E25" s="91"/>
      <c r="F25" s="91"/>
    </row>
    <row r="26" spans="2:7" x14ac:dyDescent="0.15">
      <c r="C26" s="91"/>
      <c r="D26" s="92"/>
      <c r="E26" s="91"/>
      <c r="F26" s="91"/>
    </row>
    <row r="27" spans="2:7" x14ac:dyDescent="0.15">
      <c r="C27" s="91"/>
      <c r="D27" s="92"/>
      <c r="E27" s="91"/>
      <c r="F27" s="91"/>
    </row>
    <row r="28" spans="2:7" x14ac:dyDescent="0.15">
      <c r="C28" s="91"/>
      <c r="D28" s="91"/>
      <c r="E28" s="91"/>
      <c r="F28" s="91"/>
    </row>
    <row r="32" spans="2:7" ht="15" x14ac:dyDescent="0.15">
      <c r="D32" s="7"/>
    </row>
  </sheetData>
  <sheetProtection algorithmName="SHA-512" hashValue="1QgPwcaA0DhXPYuOcM2pmiIZjf+vFoACQ/Ts3uZsAMKgZToOSxusMJLp5CmKSHebRvChhwlg/A8/+JMbW3H2dw==" saltValue="hHftcAksT5e79G4oOEVKcA==" spinCount="100000" sheet="1" objects="1" scenarios="1"/>
  <mergeCells count="15">
    <mergeCell ref="D18:F18"/>
    <mergeCell ref="C17:F17"/>
    <mergeCell ref="C16:F16"/>
    <mergeCell ref="C15:F15"/>
    <mergeCell ref="C14:F14"/>
    <mergeCell ref="C3:F3"/>
    <mergeCell ref="D9:F9"/>
    <mergeCell ref="C8:F8"/>
    <mergeCell ref="C10:F10"/>
    <mergeCell ref="C12:F12"/>
    <mergeCell ref="C4:F4"/>
    <mergeCell ref="D5:F5"/>
    <mergeCell ref="C11:F11"/>
    <mergeCell ref="C6:F6"/>
    <mergeCell ref="C7:F7"/>
  </mergeCells>
  <phoneticPr fontId="1"/>
  <conditionalFormatting sqref="F23">
    <cfRule type="expression" dxfId="37" priority="1">
      <formula>$D$23="I use"</formula>
    </cfRule>
  </conditionalFormatting>
  <dataValidations count="1">
    <dataValidation type="list" allowBlank="1" showInputMessage="1" showErrorMessage="1" sqref="D23" xr:uid="{00000000-0002-0000-0000-000000000000}">
      <formula1>"[Select], I use, I do not use"</formula1>
    </dataValidation>
  </dataValidations>
  <hyperlinks>
    <hyperlink ref="F23" location="SIMULATOR!A1" display="Click here" xr:uid="{00000000-0004-0000-0000-000000000000}"/>
  </hyperlinks>
  <pageMargins left="0.70866141732283472" right="0.70866141732283472" top="0.74803149606299213" bottom="0.74803149606299213" header="0.31496062992125984" footer="0.31496062992125984"/>
  <pageSetup paperSize="9" scale="69" orientation="portrait"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B1:R49"/>
  <sheetViews>
    <sheetView zoomScale="70" zoomScaleNormal="70" workbookViewId="0"/>
  </sheetViews>
  <sheetFormatPr defaultColWidth="8.875" defaultRowHeight="14.25" x14ac:dyDescent="0.15"/>
  <cols>
    <col min="1" max="1" width="2.125" style="16" customWidth="1"/>
    <col min="2" max="2" width="2.5" style="16" customWidth="1"/>
    <col min="3" max="10" width="8.875" style="16" customWidth="1"/>
    <col min="11" max="11" width="54.875" style="16" customWidth="1"/>
    <col min="12" max="12" width="37.875" style="16" customWidth="1"/>
    <col min="13" max="13" width="11" style="16" customWidth="1"/>
    <col min="14" max="14" width="9.875" style="16" customWidth="1"/>
    <col min="15" max="15" width="2.125" style="16" customWidth="1"/>
    <col min="16" max="17" width="2.5" style="15" customWidth="1"/>
    <col min="18" max="18" width="5.625" style="16" bestFit="1" customWidth="1"/>
    <col min="19" max="16384" width="8.875" style="16"/>
  </cols>
  <sheetData>
    <row r="1" spans="2:17" ht="15" thickBot="1" x14ac:dyDescent="0.2">
      <c r="B1" s="13"/>
      <c r="C1" s="13"/>
      <c r="D1" s="13"/>
      <c r="E1" s="13"/>
      <c r="F1" s="13"/>
      <c r="G1" s="13"/>
      <c r="H1" s="13"/>
      <c r="I1" s="13"/>
      <c r="J1" s="13"/>
      <c r="K1" s="13"/>
      <c r="L1" s="13"/>
      <c r="M1" s="14"/>
      <c r="N1" s="14"/>
      <c r="O1" s="14"/>
    </row>
    <row r="2" spans="2:17" ht="31.35" customHeight="1" thickTop="1" thickBot="1" x14ac:dyDescent="0.2">
      <c r="B2" s="13"/>
      <c r="C2" s="137" t="s">
        <v>17</v>
      </c>
      <c r="D2" s="137"/>
      <c r="E2" s="137"/>
      <c r="F2" s="137"/>
      <c r="G2" s="137"/>
      <c r="H2" s="137"/>
      <c r="I2" s="137"/>
      <c r="J2" s="137"/>
      <c r="K2" s="137"/>
      <c r="L2" s="137"/>
      <c r="M2" s="137"/>
      <c r="N2" s="17"/>
      <c r="O2" s="13"/>
    </row>
    <row r="3" spans="2:17" ht="13.5" customHeight="1" thickTop="1" thickBot="1" x14ac:dyDescent="0.2">
      <c r="C3" s="18"/>
      <c r="D3" s="18"/>
      <c r="E3" s="18"/>
      <c r="F3" s="18"/>
      <c r="G3" s="18"/>
      <c r="H3" s="18"/>
      <c r="I3" s="18"/>
      <c r="J3" s="18"/>
      <c r="K3" s="18"/>
      <c r="L3" s="18"/>
      <c r="M3" s="18"/>
      <c r="N3" s="18"/>
    </row>
    <row r="4" spans="2:17" ht="27" customHeight="1" x14ac:dyDescent="0.15">
      <c r="B4" s="145" t="s">
        <v>18</v>
      </c>
      <c r="C4" s="146"/>
      <c r="D4" s="146"/>
      <c r="E4" s="146"/>
      <c r="F4" s="146"/>
      <c r="G4" s="146"/>
      <c r="H4" s="146"/>
      <c r="I4" s="146"/>
      <c r="J4" s="146"/>
      <c r="K4" s="146"/>
      <c r="L4" s="146"/>
      <c r="M4" s="146"/>
      <c r="N4" s="146"/>
      <c r="O4" s="147"/>
    </row>
    <row r="5" spans="2:17" ht="6.75" customHeight="1" thickBot="1" x14ac:dyDescent="0.2">
      <c r="B5" s="19"/>
      <c r="C5" s="138"/>
      <c r="D5" s="138"/>
      <c r="E5" s="138"/>
      <c r="F5" s="138"/>
      <c r="G5" s="138"/>
      <c r="H5" s="138"/>
      <c r="I5" s="138"/>
      <c r="J5" s="18"/>
      <c r="K5" s="18"/>
      <c r="L5" s="18"/>
      <c r="M5" s="18"/>
      <c r="N5" s="18"/>
      <c r="O5" s="20"/>
    </row>
    <row r="6" spans="2:17" ht="16.5" customHeight="1" thickBot="1" x14ac:dyDescent="0.2">
      <c r="B6" s="19"/>
      <c r="C6" s="142" t="s">
        <v>19</v>
      </c>
      <c r="D6" s="143"/>
      <c r="E6" s="144"/>
      <c r="F6" s="21"/>
      <c r="G6" s="139" t="s">
        <v>20</v>
      </c>
      <c r="H6" s="140"/>
      <c r="I6" s="141"/>
      <c r="J6" s="21"/>
      <c r="K6" s="107" t="s">
        <v>120</v>
      </c>
      <c r="L6" s="107"/>
      <c r="M6" s="107"/>
      <c r="N6" s="107"/>
      <c r="O6" s="20"/>
    </row>
    <row r="7" spans="2:17" ht="23.25" customHeight="1" x14ac:dyDescent="0.15">
      <c r="B7" s="19"/>
      <c r="C7" s="22"/>
      <c r="D7" s="22"/>
      <c r="E7" s="22"/>
      <c r="F7" s="22"/>
      <c r="G7" s="22"/>
      <c r="H7" s="22"/>
      <c r="I7" s="22"/>
      <c r="J7" s="23"/>
      <c r="K7" s="107"/>
      <c r="L7" s="107"/>
      <c r="M7" s="107"/>
      <c r="N7" s="107"/>
      <c r="O7" s="20"/>
    </row>
    <row r="8" spans="2:17" ht="42.75" customHeight="1" x14ac:dyDescent="0.15">
      <c r="B8" s="19"/>
      <c r="C8" s="112" t="s">
        <v>121</v>
      </c>
      <c r="D8" s="113"/>
      <c r="E8" s="113"/>
      <c r="F8" s="113"/>
      <c r="G8" s="113"/>
      <c r="H8" s="113"/>
      <c r="I8" s="113"/>
      <c r="J8" s="113"/>
      <c r="K8" s="113"/>
      <c r="L8" s="113"/>
      <c r="M8" s="113"/>
      <c r="N8" s="113"/>
      <c r="O8" s="20"/>
    </row>
    <row r="9" spans="2:17" s="28" customFormat="1" ht="36" customHeight="1" x14ac:dyDescent="0.15">
      <c r="B9" s="24"/>
      <c r="C9" s="118" t="s">
        <v>21</v>
      </c>
      <c r="D9" s="106"/>
      <c r="E9" s="106"/>
      <c r="F9" s="106"/>
      <c r="G9" s="106"/>
      <c r="H9" s="106"/>
      <c r="I9" s="106"/>
      <c r="J9" s="67" t="s">
        <v>22</v>
      </c>
      <c r="K9" s="25"/>
      <c r="L9" s="122" t="s">
        <v>8</v>
      </c>
      <c r="M9" s="122"/>
      <c r="N9" s="122"/>
      <c r="O9" s="26"/>
      <c r="P9" s="27"/>
      <c r="Q9" s="27"/>
    </row>
    <row r="10" spans="2:17" s="28" customFormat="1" ht="35.450000000000003" customHeight="1" x14ac:dyDescent="0.15">
      <c r="B10" s="24"/>
      <c r="C10" s="118" t="s">
        <v>23</v>
      </c>
      <c r="D10" s="106"/>
      <c r="E10" s="106"/>
      <c r="F10" s="106"/>
      <c r="G10" s="106"/>
      <c r="H10" s="106"/>
      <c r="I10" s="106"/>
      <c r="J10" s="67" t="s">
        <v>22</v>
      </c>
      <c r="K10" s="25"/>
      <c r="L10" s="122" t="s">
        <v>8</v>
      </c>
      <c r="M10" s="122"/>
      <c r="N10" s="122"/>
      <c r="O10" s="26"/>
      <c r="P10" s="27"/>
      <c r="Q10" s="27"/>
    </row>
    <row r="11" spans="2:17" s="28" customFormat="1" ht="35.450000000000003" customHeight="1" x14ac:dyDescent="0.15">
      <c r="B11" s="24"/>
      <c r="C11" s="118" t="s">
        <v>24</v>
      </c>
      <c r="D11" s="106"/>
      <c r="E11" s="106"/>
      <c r="F11" s="106"/>
      <c r="G11" s="106"/>
      <c r="H11" s="106"/>
      <c r="I11" s="106"/>
      <c r="J11" s="67" t="s">
        <v>22</v>
      </c>
      <c r="K11" s="25"/>
      <c r="L11" s="122" t="s">
        <v>91</v>
      </c>
      <c r="M11" s="122"/>
      <c r="N11" s="122"/>
      <c r="O11" s="26"/>
      <c r="P11" s="27"/>
      <c r="Q11" s="27"/>
    </row>
    <row r="12" spans="2:17" s="28" customFormat="1" ht="35.450000000000003" customHeight="1" x14ac:dyDescent="0.15">
      <c r="B12" s="24"/>
      <c r="C12" s="118" t="s">
        <v>25</v>
      </c>
      <c r="D12" s="106"/>
      <c r="E12" s="106"/>
      <c r="F12" s="106"/>
      <c r="G12" s="106"/>
      <c r="H12" s="106"/>
      <c r="I12" s="106"/>
      <c r="J12" s="67" t="s">
        <v>22</v>
      </c>
      <c r="K12" s="25"/>
      <c r="L12" s="136" t="s">
        <v>26</v>
      </c>
      <c r="M12" s="122"/>
      <c r="N12" s="122"/>
      <c r="O12" s="26"/>
      <c r="P12" s="27"/>
      <c r="Q12" s="27"/>
    </row>
    <row r="13" spans="2:17" s="28" customFormat="1" ht="18" x14ac:dyDescent="0.15">
      <c r="B13" s="24"/>
      <c r="C13" s="123" t="s">
        <v>27</v>
      </c>
      <c r="D13" s="124"/>
      <c r="E13" s="124"/>
      <c r="F13" s="124"/>
      <c r="G13" s="124"/>
      <c r="H13" s="124"/>
      <c r="I13" s="125"/>
      <c r="J13" s="129" t="s">
        <v>28</v>
      </c>
      <c r="K13" s="131"/>
      <c r="L13" s="133" t="s">
        <v>29</v>
      </c>
      <c r="M13" s="134"/>
      <c r="N13" s="135"/>
      <c r="O13" s="26"/>
      <c r="P13" s="27"/>
      <c r="Q13" s="27"/>
    </row>
    <row r="14" spans="2:17" s="28" customFormat="1" ht="60" customHeight="1" x14ac:dyDescent="0.15">
      <c r="B14" s="24"/>
      <c r="C14" s="126"/>
      <c r="D14" s="127"/>
      <c r="E14" s="127"/>
      <c r="F14" s="127"/>
      <c r="G14" s="127"/>
      <c r="H14" s="127"/>
      <c r="I14" s="128"/>
      <c r="J14" s="130"/>
      <c r="K14" s="132"/>
      <c r="L14" s="122" t="e">
        <f>IF(K13="[Select]","＜＜＜If selected, a concrete example will appear",VLOOKUP(K13,'Calc sheet'!A19:C22,3,FALSE))</f>
        <v>#N/A</v>
      </c>
      <c r="M14" s="122"/>
      <c r="N14" s="122"/>
      <c r="O14" s="26"/>
      <c r="P14" s="27"/>
      <c r="Q14" s="27"/>
    </row>
    <row r="15" spans="2:17" ht="23.25" x14ac:dyDescent="0.15">
      <c r="B15" s="19"/>
      <c r="C15" s="29"/>
      <c r="D15" s="29"/>
      <c r="E15" s="29"/>
      <c r="F15" s="29"/>
      <c r="G15" s="29"/>
      <c r="H15" s="29"/>
      <c r="I15" s="29"/>
      <c r="J15" s="29"/>
      <c r="K15" s="29"/>
      <c r="L15" s="29"/>
      <c r="M15" s="29"/>
      <c r="N15" s="29"/>
      <c r="O15" s="20"/>
    </row>
    <row r="16" spans="2:17" ht="79.5" customHeight="1" x14ac:dyDescent="0.15">
      <c r="B16" s="19"/>
      <c r="C16" s="103" t="s">
        <v>119</v>
      </c>
      <c r="D16" s="104"/>
      <c r="E16" s="104"/>
      <c r="F16" s="104"/>
      <c r="G16" s="104"/>
      <c r="H16" s="104"/>
      <c r="I16" s="104"/>
      <c r="J16" s="104"/>
      <c r="K16" s="104"/>
      <c r="L16" s="104"/>
      <c r="M16" s="104"/>
      <c r="N16" s="104"/>
      <c r="O16" s="20"/>
    </row>
    <row r="17" spans="2:18" ht="42.75" customHeight="1" x14ac:dyDescent="0.15">
      <c r="B17" s="19"/>
      <c r="C17" s="112" t="s">
        <v>114</v>
      </c>
      <c r="D17" s="113"/>
      <c r="E17" s="113"/>
      <c r="F17" s="113"/>
      <c r="G17" s="113"/>
      <c r="H17" s="113"/>
      <c r="I17" s="113"/>
      <c r="J17" s="113"/>
      <c r="K17" s="113"/>
      <c r="L17" s="113"/>
      <c r="M17" s="113"/>
      <c r="N17" s="113"/>
      <c r="O17" s="20"/>
    </row>
    <row r="18" spans="2:18" ht="18" customHeight="1" x14ac:dyDescent="0.15">
      <c r="B18" s="19"/>
      <c r="C18" s="118" t="s">
        <v>30</v>
      </c>
      <c r="D18" s="106"/>
      <c r="E18" s="106"/>
      <c r="F18" s="106"/>
      <c r="G18" s="106"/>
      <c r="H18" s="106"/>
      <c r="I18" s="106"/>
      <c r="J18" s="119" t="s">
        <v>28</v>
      </c>
      <c r="K18" s="121"/>
      <c r="L18" s="114" t="s">
        <v>31</v>
      </c>
      <c r="M18" s="115"/>
      <c r="N18" s="115"/>
      <c r="O18" s="20"/>
      <c r="P18" s="15">
        <f>IF(K18="No（not installed or ventilation suspended）",1,0)</f>
        <v>0</v>
      </c>
    </row>
    <row r="19" spans="2:18" ht="41.25" customHeight="1" x14ac:dyDescent="0.15">
      <c r="B19" s="19"/>
      <c r="C19" s="106"/>
      <c r="D19" s="106"/>
      <c r="E19" s="106"/>
      <c r="F19" s="106"/>
      <c r="G19" s="106"/>
      <c r="H19" s="106"/>
      <c r="I19" s="106"/>
      <c r="J19" s="120"/>
      <c r="K19" s="121"/>
      <c r="L19" s="116" t="s">
        <v>32</v>
      </c>
      <c r="M19" s="117"/>
      <c r="N19" s="117"/>
      <c r="O19" s="20"/>
    </row>
    <row r="20" spans="2:18" ht="23.25" x14ac:dyDescent="0.15">
      <c r="B20" s="19"/>
      <c r="C20" s="29"/>
      <c r="D20" s="29"/>
      <c r="E20" s="29"/>
      <c r="F20" s="29"/>
      <c r="G20" s="29"/>
      <c r="H20" s="29"/>
      <c r="I20" s="29"/>
      <c r="J20" s="29"/>
      <c r="K20" s="29"/>
      <c r="L20" s="29"/>
      <c r="M20" s="29"/>
      <c r="N20" s="29"/>
      <c r="O20" s="20"/>
    </row>
    <row r="21" spans="2:18" ht="23.25" x14ac:dyDescent="0.15">
      <c r="B21" s="19"/>
      <c r="C21" s="104" t="str">
        <f>IF(K18="[Select]","",IF(K18="Yes（installed）","○Step 3【ventilation rate (design value)】 Answer the following:",IF(K18="No（not installed or ventilation suspended）","○Step 3【type of room】 Finally, answer the following:","")))</f>
        <v/>
      </c>
      <c r="D21" s="104"/>
      <c r="E21" s="104"/>
      <c r="F21" s="104"/>
      <c r="G21" s="104"/>
      <c r="H21" s="104"/>
      <c r="I21" s="104"/>
      <c r="J21" s="104"/>
      <c r="K21" s="104"/>
      <c r="L21" s="104"/>
      <c r="M21" s="104"/>
      <c r="N21" s="104"/>
      <c r="O21" s="20"/>
    </row>
    <row r="22" spans="2:18" ht="59.25" customHeight="1" x14ac:dyDescent="0.15">
      <c r="B22" s="19"/>
      <c r="C22" s="106" t="str">
        <f>IF(K18="[Select]","",IF(K18="Yes（installed）","Do you know the ventilation rate (design value etc.) ?",IF(K18="No（not installed or ventilation suspended）","Type of building","")))</f>
        <v/>
      </c>
      <c r="D22" s="106"/>
      <c r="E22" s="106"/>
      <c r="F22" s="106"/>
      <c r="G22" s="106"/>
      <c r="H22" s="106"/>
      <c r="I22" s="106"/>
      <c r="J22" s="90" t="s">
        <v>28</v>
      </c>
      <c r="K22" s="30"/>
      <c r="L22" s="110" t="str">
        <f>IF(C22="Do you know the ventilation rate (design value etc.) ?","Ventilation_Rate",IF(C22="Type of building","BuildingType",""))</f>
        <v/>
      </c>
      <c r="M22" s="110"/>
      <c r="N22" s="111"/>
      <c r="O22" s="20"/>
      <c r="P22" s="15">
        <f>IF(K22="No (not known)",10,0)</f>
        <v>0</v>
      </c>
    </row>
    <row r="23" spans="2:18" ht="23.25" x14ac:dyDescent="0.15">
      <c r="B23" s="19"/>
      <c r="C23" s="29"/>
      <c r="D23" s="29"/>
      <c r="E23" s="29"/>
      <c r="F23" s="29"/>
      <c r="G23" s="29"/>
      <c r="H23" s="29"/>
      <c r="I23" s="29"/>
      <c r="J23" s="29"/>
      <c r="K23" s="29"/>
      <c r="L23" s="29"/>
      <c r="M23" s="29"/>
      <c r="N23" s="29"/>
      <c r="O23" s="20"/>
    </row>
    <row r="24" spans="2:18" ht="23.25" x14ac:dyDescent="0.15">
      <c r="B24" s="19"/>
      <c r="C24" s="104" t="str">
        <f>IF(K22="Yes (known)","○Step 4【Prediction of CO2 conc. 】 Finally, answer the following:",IF(K22="No (not known)","○Step 4【type of room】 Finally, answer the following:",""))</f>
        <v/>
      </c>
      <c r="D24" s="104"/>
      <c r="E24" s="104"/>
      <c r="F24" s="104"/>
      <c r="G24" s="104"/>
      <c r="H24" s="104"/>
      <c r="I24" s="104"/>
      <c r="J24" s="104"/>
      <c r="K24" s="104"/>
      <c r="L24" s="104"/>
      <c r="M24" s="104"/>
      <c r="N24" s="104"/>
      <c r="O24" s="20"/>
    </row>
    <row r="25" spans="2:18" ht="46.35" customHeight="1" x14ac:dyDescent="0.15">
      <c r="B25" s="19"/>
      <c r="C25" s="105" t="str">
        <f>IF(C24="○Step 4【Prediction of CO2 conc. 】 Finally, answer the following:","Select the value you use",IF(C24="○Step 4【type of room】 Finally, answer the following:","type of room",""))</f>
        <v/>
      </c>
      <c r="D25" s="105"/>
      <c r="E25" s="105"/>
      <c r="F25" s="105"/>
      <c r="G25" s="105"/>
      <c r="H25" s="105"/>
      <c r="I25" s="105"/>
      <c r="J25" s="89" t="s">
        <v>28</v>
      </c>
      <c r="K25" s="31"/>
      <c r="L25" s="32"/>
      <c r="M25" s="107" t="str">
        <f>IF(K25="Ventilation rate (design value)","m3/h",IF(K25="Ventilation rate per person (design value)","m3/h/person",IF(K25="Air exchange rate","times/h","")))</f>
        <v/>
      </c>
      <c r="N25" s="107"/>
      <c r="O25" s="20"/>
      <c r="P25" s="15">
        <f>IF(K25="Ventilation rate (design value)",100,IF(K25="Ventilation rate per person (design value)",1000,IF(K25="Air exchange rate",10000,0)))</f>
        <v>0</v>
      </c>
      <c r="Q25" s="15">
        <f>P18+P22+P25</f>
        <v>0</v>
      </c>
      <c r="R25" s="15" t="str">
        <f>IF(C25="Select the value you use","SelectValue",IF(C25="type of room","RoomType",""))</f>
        <v/>
      </c>
    </row>
    <row r="26" spans="2:18" ht="36.6" customHeight="1" x14ac:dyDescent="0.15">
      <c r="B26" s="19"/>
      <c r="C26" s="106" t="str">
        <f>IF(K25="Ventilation rate per person (design value)","Seating capacity","")</f>
        <v/>
      </c>
      <c r="D26" s="106"/>
      <c r="E26" s="106"/>
      <c r="F26" s="106"/>
      <c r="G26" s="106"/>
      <c r="H26" s="106"/>
      <c r="I26" s="106"/>
      <c r="J26" s="90" t="s">
        <v>22</v>
      </c>
      <c r="K26" s="33"/>
      <c r="L26" s="108" t="s">
        <v>130</v>
      </c>
      <c r="M26" s="109"/>
      <c r="N26" s="109"/>
      <c r="O26" s="20"/>
      <c r="Q26" s="15" t="str">
        <f>IF(OR(Q25=1,Q25=101,Q25=111,Q25=1001,Q25=1011,Q25=10001,Q25=10011),1,IF(Q25=10,10,IF(OR(Q25=110,Q25=1010,Q25=10010),"－",IF(Q25=100,100,IF(Q25=1000,1000,IF(Q25=10000,10000,"－"))))))</f>
        <v>－</v>
      </c>
    </row>
    <row r="27" spans="2:18" ht="15" thickBot="1" x14ac:dyDescent="0.2">
      <c r="B27" s="34"/>
      <c r="C27" s="35"/>
      <c r="D27" s="35"/>
      <c r="E27" s="35"/>
      <c r="F27" s="35"/>
      <c r="G27" s="35"/>
      <c r="H27" s="35"/>
      <c r="I27" s="35"/>
      <c r="J27" s="35"/>
      <c r="K27" s="35"/>
      <c r="L27" s="35"/>
      <c r="M27" s="35"/>
      <c r="N27" s="35"/>
      <c r="O27" s="36"/>
    </row>
    <row r="28" spans="2:18" ht="11.25" customHeight="1" thickBot="1" x14ac:dyDescent="0.2">
      <c r="C28" s="165"/>
      <c r="D28" s="165"/>
      <c r="E28" s="165"/>
      <c r="F28" s="165"/>
      <c r="G28" s="165"/>
      <c r="H28" s="165"/>
      <c r="I28" s="165"/>
      <c r="J28" s="165"/>
      <c r="K28" s="37" t="str">
        <f>I35</f>
        <v/>
      </c>
      <c r="L28" s="163"/>
      <c r="M28" s="164"/>
      <c r="N28" s="38"/>
      <c r="O28" s="39"/>
    </row>
    <row r="29" spans="2:18" s="23" customFormat="1" ht="27" customHeight="1" x14ac:dyDescent="0.15">
      <c r="B29" s="148" t="s">
        <v>33</v>
      </c>
      <c r="C29" s="149"/>
      <c r="D29" s="149"/>
      <c r="E29" s="149"/>
      <c r="F29" s="149"/>
      <c r="G29" s="149"/>
      <c r="H29" s="149"/>
      <c r="I29" s="149"/>
      <c r="J29" s="149"/>
      <c r="K29" s="149"/>
      <c r="L29" s="149"/>
      <c r="M29" s="149"/>
      <c r="N29" s="149"/>
      <c r="O29" s="150"/>
      <c r="P29" s="40"/>
      <c r="Q29" s="40"/>
    </row>
    <row r="30" spans="2:18" s="23" customFormat="1" x14ac:dyDescent="0.15">
      <c r="B30" s="19"/>
      <c r="C30" s="41"/>
      <c r="D30" s="41"/>
      <c r="E30" s="41"/>
      <c r="F30" s="41"/>
      <c r="G30" s="41"/>
      <c r="H30" s="41"/>
      <c r="I30" s="41"/>
      <c r="J30" s="41"/>
      <c r="K30" s="41"/>
      <c r="L30" s="41"/>
      <c r="M30" s="41"/>
      <c r="N30" s="41"/>
      <c r="O30" s="42"/>
      <c r="P30" s="43"/>
      <c r="Q30" s="43"/>
    </row>
    <row r="31" spans="2:18" s="23" customFormat="1" x14ac:dyDescent="0.15">
      <c r="B31" s="19"/>
      <c r="C31" s="41"/>
      <c r="D31" s="41"/>
      <c r="E31" s="44" t="s">
        <v>7</v>
      </c>
      <c r="F31" s="45"/>
      <c r="G31" s="41"/>
      <c r="H31" s="41"/>
      <c r="I31" s="41"/>
      <c r="J31" s="41"/>
      <c r="K31" s="41"/>
      <c r="L31" s="41"/>
      <c r="M31" s="41"/>
      <c r="N31" s="41"/>
      <c r="O31" s="42"/>
      <c r="P31" s="43"/>
      <c r="Q31" s="43"/>
    </row>
    <row r="32" spans="2:18" s="23" customFormat="1" ht="13.5" customHeight="1" x14ac:dyDescent="0.15">
      <c r="B32" s="19"/>
      <c r="E32" s="44"/>
      <c r="F32" s="46"/>
      <c r="L32" s="47"/>
      <c r="M32" s="47"/>
      <c r="N32" s="47"/>
      <c r="O32" s="26"/>
      <c r="P32" s="48"/>
      <c r="Q32" s="48"/>
    </row>
    <row r="33" spans="2:17" s="23" customFormat="1" ht="13.5" customHeight="1" x14ac:dyDescent="0.15">
      <c r="B33" s="19"/>
      <c r="E33" s="44" t="s">
        <v>6</v>
      </c>
      <c r="F33" s="46"/>
      <c r="I33" s="116" t="s">
        <v>34</v>
      </c>
      <c r="J33" s="116"/>
      <c r="K33" s="167" t="s">
        <v>36</v>
      </c>
      <c r="L33" s="49"/>
      <c r="M33" s="49"/>
      <c r="N33" s="49"/>
      <c r="O33" s="50"/>
      <c r="P33" s="51"/>
      <c r="Q33" s="52"/>
    </row>
    <row r="34" spans="2:17" s="23" customFormat="1" ht="13.5" customHeight="1" x14ac:dyDescent="0.15">
      <c r="B34" s="19"/>
      <c r="E34" s="44"/>
      <c r="I34" s="166"/>
      <c r="J34" s="166"/>
      <c r="K34" s="168"/>
      <c r="L34" s="47"/>
      <c r="M34" s="47"/>
      <c r="N34" s="47"/>
      <c r="O34" s="53"/>
      <c r="P34" s="54"/>
      <c r="Q34" s="55"/>
    </row>
    <row r="35" spans="2:17" s="23" customFormat="1" ht="15" customHeight="1" x14ac:dyDescent="0.15">
      <c r="B35" s="19"/>
      <c r="E35" s="44" t="s">
        <v>5</v>
      </c>
      <c r="G35" s="56"/>
      <c r="I35" s="152" t="str">
        <f>IFERROR(ROUND('Calc sheet'!H3,-1),"")</f>
        <v/>
      </c>
      <c r="J35" s="153"/>
      <c r="K35" s="174" t="str">
        <f>IF(I35="","",IF(I35&lt;=1000,"Good",IF(I35&lt;=1500,"Fairly Good",IF(I35&lt;=2500,"Poor",IF(I35&lt;=3500,"Very Poor","Extremely Poor")))))</f>
        <v/>
      </c>
      <c r="L35" s="47"/>
      <c r="M35" s="47"/>
      <c r="N35" s="47"/>
      <c r="O35" s="53"/>
      <c r="P35" s="54"/>
      <c r="Q35" s="55"/>
    </row>
    <row r="36" spans="2:17" s="23" customFormat="1" ht="15" customHeight="1" x14ac:dyDescent="0.15">
      <c r="B36" s="19"/>
      <c r="E36" s="44"/>
      <c r="G36" s="56"/>
      <c r="I36" s="152"/>
      <c r="J36" s="153"/>
      <c r="K36" s="174"/>
      <c r="L36" s="47"/>
      <c r="M36" s="47"/>
      <c r="N36" s="47"/>
      <c r="O36" s="53"/>
      <c r="P36" s="54"/>
      <c r="Q36" s="55"/>
    </row>
    <row r="37" spans="2:17" s="23" customFormat="1" ht="15" customHeight="1" x14ac:dyDescent="0.15">
      <c r="B37" s="19"/>
      <c r="C37" s="57"/>
      <c r="D37" s="47"/>
      <c r="E37" s="44" t="s">
        <v>4</v>
      </c>
      <c r="F37" s="57"/>
      <c r="G37" s="56"/>
      <c r="H37" s="57"/>
      <c r="I37" s="58"/>
      <c r="J37" s="59" t="s">
        <v>0</v>
      </c>
      <c r="K37" s="175"/>
      <c r="L37" s="60"/>
      <c r="O37" s="20"/>
      <c r="P37" s="55"/>
      <c r="Q37" s="55"/>
    </row>
    <row r="38" spans="2:17" s="23" customFormat="1" ht="15" customHeight="1" x14ac:dyDescent="0.15">
      <c r="B38" s="19"/>
      <c r="C38" s="57"/>
      <c r="D38" s="47"/>
      <c r="E38" s="44"/>
      <c r="F38" s="57"/>
      <c r="G38" s="56"/>
      <c r="H38" s="57"/>
      <c r="I38" s="57"/>
      <c r="J38" s="57"/>
      <c r="K38" s="60"/>
      <c r="L38" s="60"/>
      <c r="O38" s="20"/>
      <c r="P38" s="55"/>
      <c r="Q38" s="55"/>
    </row>
    <row r="39" spans="2:17" ht="15" customHeight="1" x14ac:dyDescent="0.15">
      <c r="B39" s="19"/>
      <c r="C39" s="41"/>
      <c r="D39" s="41"/>
      <c r="E39" s="44" t="s">
        <v>3</v>
      </c>
      <c r="F39" s="41"/>
      <c r="G39" s="56"/>
      <c r="H39" s="41"/>
      <c r="I39" s="41"/>
      <c r="J39" s="41"/>
      <c r="K39" s="154" t="str">
        <f>IF(I35="","",IF(I35&lt;1000,"Good. Maintain this condition.",IF(I35&lt;1500,"Acceptable limit; windows should be partially opened from time to time (for about several minutes per hour)",IF(I35&lt;2500,"Open the windows for several minutes per every 30min (full open)"&amp;CHAR(10)&amp;"Or, refrain from using the room.",IF(I35&lt;3500,"Always keep the windows open (full open)"&amp;CHAR(10)&amp;"Or, refrain from using the room","Refrain from using the room")))))</f>
        <v/>
      </c>
      <c r="L39" s="155"/>
      <c r="M39" s="155"/>
      <c r="N39" s="156"/>
      <c r="O39" s="26"/>
      <c r="P39" s="48"/>
    </row>
    <row r="40" spans="2:17" ht="15.75" customHeight="1" x14ac:dyDescent="0.15">
      <c r="B40" s="19"/>
      <c r="C40" s="41"/>
      <c r="D40" s="41"/>
      <c r="E40" s="44"/>
      <c r="F40" s="41"/>
      <c r="G40" s="56"/>
      <c r="H40" s="41"/>
      <c r="I40" s="41"/>
      <c r="J40" s="41"/>
      <c r="K40" s="157"/>
      <c r="L40" s="158"/>
      <c r="M40" s="158"/>
      <c r="N40" s="159"/>
      <c r="O40" s="26"/>
      <c r="P40" s="48"/>
    </row>
    <row r="41" spans="2:17" ht="15.75" customHeight="1" x14ac:dyDescent="0.15">
      <c r="B41" s="19"/>
      <c r="C41" s="23"/>
      <c r="D41" s="23"/>
      <c r="E41" s="44" t="s">
        <v>2</v>
      </c>
      <c r="F41" s="23"/>
      <c r="G41" s="56"/>
      <c r="H41" s="23"/>
      <c r="I41" s="23"/>
      <c r="J41" s="23"/>
      <c r="K41" s="157"/>
      <c r="L41" s="158"/>
      <c r="M41" s="158"/>
      <c r="N41" s="159"/>
      <c r="O41" s="26"/>
      <c r="P41" s="48"/>
    </row>
    <row r="42" spans="2:17" ht="15.75" customHeight="1" x14ac:dyDescent="0.15">
      <c r="B42" s="19"/>
      <c r="C42" s="23"/>
      <c r="D42" s="23"/>
      <c r="E42" s="44"/>
      <c r="F42" s="23"/>
      <c r="G42" s="56"/>
      <c r="H42" s="23"/>
      <c r="I42" s="23"/>
      <c r="J42" s="23"/>
      <c r="K42" s="157"/>
      <c r="L42" s="158"/>
      <c r="M42" s="158"/>
      <c r="N42" s="159"/>
      <c r="O42" s="61"/>
      <c r="P42" s="62"/>
    </row>
    <row r="43" spans="2:17" ht="15.75" customHeight="1" x14ac:dyDescent="0.15">
      <c r="B43" s="19"/>
      <c r="C43" s="23"/>
      <c r="D43" s="23"/>
      <c r="E43" s="63"/>
      <c r="F43" s="23"/>
      <c r="G43" s="56"/>
      <c r="H43" s="23"/>
      <c r="I43" s="23"/>
      <c r="J43" s="23"/>
      <c r="K43" s="160"/>
      <c r="L43" s="161"/>
      <c r="M43" s="161"/>
      <c r="N43" s="162"/>
      <c r="O43" s="26"/>
      <c r="P43" s="48"/>
    </row>
    <row r="44" spans="2:17" ht="16.5" customHeight="1" x14ac:dyDescent="0.15">
      <c r="B44" s="19"/>
      <c r="C44" s="23"/>
      <c r="D44" s="23"/>
      <c r="E44" s="63"/>
      <c r="F44" s="23"/>
      <c r="G44" s="56"/>
      <c r="H44" s="23"/>
      <c r="I44" s="23"/>
      <c r="J44" s="23"/>
      <c r="K44" s="172" t="str">
        <f>IF(I35="","","In addition to the above, avoid [overcrowding of people] and [close conversations]"&amp;CHAR(10)&amp;"Also, observe coughing etiquette (wear a mask) and hand washing")</f>
        <v/>
      </c>
      <c r="L44" s="172"/>
      <c r="M44" s="172"/>
      <c r="N44" s="172"/>
      <c r="O44" s="26"/>
      <c r="P44" s="48"/>
    </row>
    <row r="45" spans="2:17" ht="16.5" customHeight="1" x14ac:dyDescent="0.15">
      <c r="B45" s="19"/>
      <c r="C45" s="23"/>
      <c r="D45" s="23"/>
      <c r="E45" s="63"/>
      <c r="F45" s="58"/>
      <c r="G45" s="64"/>
      <c r="H45" s="65"/>
      <c r="I45" s="23"/>
      <c r="J45" s="23"/>
      <c r="K45" s="173"/>
      <c r="L45" s="173"/>
      <c r="M45" s="173"/>
      <c r="N45" s="173"/>
      <c r="O45" s="26"/>
      <c r="P45" s="48"/>
    </row>
    <row r="46" spans="2:17" x14ac:dyDescent="0.15">
      <c r="B46" s="19"/>
      <c r="C46" s="57"/>
      <c r="D46" s="176" t="s">
        <v>1</v>
      </c>
      <c r="E46" s="176"/>
      <c r="F46" s="151" t="s">
        <v>35</v>
      </c>
      <c r="G46" s="151"/>
      <c r="H46" s="151"/>
      <c r="I46" s="57"/>
      <c r="J46" s="57"/>
      <c r="K46" s="173"/>
      <c r="L46" s="173"/>
      <c r="M46" s="173"/>
      <c r="N46" s="173"/>
      <c r="O46" s="20"/>
      <c r="P46" s="55"/>
    </row>
    <row r="47" spans="2:17" ht="15" thickBot="1" x14ac:dyDescent="0.2">
      <c r="B47" s="34"/>
      <c r="C47" s="66"/>
      <c r="D47" s="66"/>
      <c r="E47" s="66"/>
      <c r="F47" s="66"/>
      <c r="G47" s="66"/>
      <c r="H47" s="66"/>
      <c r="I47" s="66"/>
      <c r="J47" s="66"/>
      <c r="K47" s="66"/>
      <c r="L47" s="66"/>
      <c r="M47" s="35"/>
      <c r="N47" s="35"/>
      <c r="O47" s="36"/>
      <c r="P47" s="55"/>
    </row>
    <row r="48" spans="2:17" x14ac:dyDescent="0.15">
      <c r="B48" s="169" t="s">
        <v>90</v>
      </c>
      <c r="C48" s="169"/>
      <c r="D48" s="169"/>
      <c r="E48" s="169"/>
      <c r="F48" s="169"/>
      <c r="G48" s="169"/>
      <c r="H48" s="169"/>
      <c r="I48" s="169"/>
      <c r="J48" s="169"/>
      <c r="K48" s="169"/>
      <c r="L48" s="169"/>
      <c r="M48" s="169"/>
      <c r="N48" s="169"/>
      <c r="O48" s="169"/>
    </row>
    <row r="49" spans="2:15" s="16" customFormat="1" x14ac:dyDescent="0.15">
      <c r="B49" s="170" t="s">
        <v>113</v>
      </c>
      <c r="C49" s="171"/>
      <c r="D49" s="171"/>
      <c r="E49" s="171"/>
      <c r="F49" s="171"/>
      <c r="G49" s="171"/>
      <c r="H49" s="171"/>
      <c r="I49" s="171"/>
      <c r="J49" s="171"/>
      <c r="K49" s="171"/>
      <c r="L49" s="171"/>
      <c r="M49" s="171"/>
      <c r="N49" s="171"/>
      <c r="O49" s="171"/>
    </row>
  </sheetData>
  <sheetProtection algorithmName="SHA-512" hashValue="60oueGQhluhnAIANqmSs00u5m6vTQaAaw9Q1YVUi6B8R/am5bDumTWNYvAu3Le6htwtTLw3WFZ+Kk+8/0R9CzQ==" saltValue="WDkVifDWaE8hgqEHv6oZLQ==" spinCount="100000" sheet="1" objects="1" scenarios="1"/>
  <mergeCells count="48">
    <mergeCell ref="B48:O48"/>
    <mergeCell ref="B49:O49"/>
    <mergeCell ref="K44:N46"/>
    <mergeCell ref="K35:K37"/>
    <mergeCell ref="D46:E46"/>
    <mergeCell ref="B29:O29"/>
    <mergeCell ref="F46:H46"/>
    <mergeCell ref="I35:J36"/>
    <mergeCell ref="K39:N43"/>
    <mergeCell ref="L28:M28"/>
    <mergeCell ref="C28:J28"/>
    <mergeCell ref="I33:J34"/>
    <mergeCell ref="K33:K34"/>
    <mergeCell ref="C2:M2"/>
    <mergeCell ref="C5:I5"/>
    <mergeCell ref="G6:I6"/>
    <mergeCell ref="C6:E6"/>
    <mergeCell ref="B4:O4"/>
    <mergeCell ref="K6:N7"/>
    <mergeCell ref="C8:N8"/>
    <mergeCell ref="C9:I9"/>
    <mergeCell ref="C10:I10"/>
    <mergeCell ref="C11:I11"/>
    <mergeCell ref="L14:N14"/>
    <mergeCell ref="C13:I14"/>
    <mergeCell ref="J13:J14"/>
    <mergeCell ref="K13:K14"/>
    <mergeCell ref="L13:N13"/>
    <mergeCell ref="C12:I12"/>
    <mergeCell ref="L9:N9"/>
    <mergeCell ref="L10:N10"/>
    <mergeCell ref="L11:N11"/>
    <mergeCell ref="L12:N12"/>
    <mergeCell ref="C16:N16"/>
    <mergeCell ref="C25:I25"/>
    <mergeCell ref="C26:I26"/>
    <mergeCell ref="M25:N25"/>
    <mergeCell ref="L26:N26"/>
    <mergeCell ref="C21:N21"/>
    <mergeCell ref="C22:I22"/>
    <mergeCell ref="L22:N22"/>
    <mergeCell ref="C24:N24"/>
    <mergeCell ref="C17:N17"/>
    <mergeCell ref="L18:N18"/>
    <mergeCell ref="L19:N19"/>
    <mergeCell ref="C18:I19"/>
    <mergeCell ref="J18:J19"/>
    <mergeCell ref="K18:K19"/>
  </mergeCells>
  <phoneticPr fontId="1"/>
  <conditionalFormatting sqref="G45">
    <cfRule type="expression" dxfId="36" priority="52">
      <formula>VALUE($K$28)&gt;0</formula>
    </cfRule>
  </conditionalFormatting>
  <conditionalFormatting sqref="G44">
    <cfRule type="expression" dxfId="35" priority="51">
      <formula>VALUE($K$28)&gt;250</formula>
    </cfRule>
  </conditionalFormatting>
  <conditionalFormatting sqref="G43">
    <cfRule type="expression" dxfId="34" priority="50">
      <formula>VALUE($K$28)&gt;500</formula>
    </cfRule>
  </conditionalFormatting>
  <conditionalFormatting sqref="G42">
    <cfRule type="expression" dxfId="33" priority="49">
      <formula>VALUE($K$28)&gt;750</formula>
    </cfRule>
  </conditionalFormatting>
  <conditionalFormatting sqref="G41">
    <cfRule type="expression" dxfId="32" priority="48">
      <formula>VALUE($K$28)&gt;1000</formula>
    </cfRule>
  </conditionalFormatting>
  <conditionalFormatting sqref="G40">
    <cfRule type="expression" dxfId="31" priority="47">
      <formula>VALUE($K$28)&gt;1250</formula>
    </cfRule>
  </conditionalFormatting>
  <conditionalFormatting sqref="G39">
    <cfRule type="expression" dxfId="30" priority="46">
      <formula>VALUE($K$28)&gt;1500</formula>
    </cfRule>
  </conditionalFormatting>
  <conditionalFormatting sqref="G38">
    <cfRule type="expression" dxfId="29" priority="45">
      <formula>VALUE($K$28)&gt;1750</formula>
    </cfRule>
  </conditionalFormatting>
  <conditionalFormatting sqref="G37">
    <cfRule type="expression" dxfId="28" priority="44">
      <formula>VALUE($K$28)&gt;2000</formula>
    </cfRule>
  </conditionalFormatting>
  <conditionalFormatting sqref="G36">
    <cfRule type="expression" dxfId="27" priority="43">
      <formula>VALUE($K$28)&gt;2250</formula>
    </cfRule>
  </conditionalFormatting>
  <conditionalFormatting sqref="G35">
    <cfRule type="expression" dxfId="26" priority="42">
      <formula>VALUE($K$28)&gt;2500</formula>
    </cfRule>
  </conditionalFormatting>
  <conditionalFormatting sqref="G34">
    <cfRule type="expression" dxfId="25" priority="41">
      <formula>VALUE($K$28)&gt;2750</formula>
    </cfRule>
  </conditionalFormatting>
  <conditionalFormatting sqref="G33">
    <cfRule type="expression" dxfId="24" priority="40">
      <formula>VALUE($K$28)&gt;3000</formula>
    </cfRule>
  </conditionalFormatting>
  <conditionalFormatting sqref="G32">
    <cfRule type="expression" dxfId="23" priority="62">
      <formula>VALUE($K$28)&gt;3250</formula>
    </cfRule>
  </conditionalFormatting>
  <conditionalFormatting sqref="I35:J36">
    <cfRule type="expression" dxfId="22" priority="37">
      <formula>VALUE($I$35)&lt;1000</formula>
    </cfRule>
    <cfRule type="expression" dxfId="21" priority="38">
      <formula>VALUE($I$35)&lt;1500</formula>
    </cfRule>
    <cfRule type="expression" dxfId="20" priority="39">
      <formula>VALUE($I$35)&lt;2500</formula>
    </cfRule>
    <cfRule type="expression" dxfId="19" priority="60">
      <formula>VALUE($I$35)&gt;=2500</formula>
    </cfRule>
  </conditionalFormatting>
  <conditionalFormatting sqref="G31">
    <cfRule type="expression" dxfId="18" priority="22">
      <formula>VALUE($K$28)&gt;3500</formula>
    </cfRule>
  </conditionalFormatting>
  <conditionalFormatting sqref="C22:K22">
    <cfRule type="expression" dxfId="17" priority="18">
      <formula>AND($K$18&lt;&gt;"Yes（installed）",$K$18&lt;&gt;"No（not installed or ventilation suspended）")</formula>
    </cfRule>
  </conditionalFormatting>
  <conditionalFormatting sqref="C26:N26">
    <cfRule type="expression" dxfId="16" priority="16">
      <formula>$K$25&lt;&gt;"Ventilation rate per person (design value)"</formula>
    </cfRule>
  </conditionalFormatting>
  <conditionalFormatting sqref="C25:K25">
    <cfRule type="expression" dxfId="15" priority="13">
      <formula>AND($K$22&lt;&gt;"Yes (known)",$K$22&lt;&gt;"No (not known)")</formula>
    </cfRule>
  </conditionalFormatting>
  <conditionalFormatting sqref="L25">
    <cfRule type="expression" dxfId="14" priority="8">
      <formula>AND($K$22&lt;&gt;"Yes (known)",$K$22&lt;&gt;"No (not known)")</formula>
    </cfRule>
    <cfRule type="expression" dxfId="13" priority="10">
      <formula>$L$25&lt;&gt;""</formula>
    </cfRule>
    <cfRule type="expression" dxfId="12" priority="12">
      <formula>OR($K$25="Ventilation rate (design value)",$K$25="Ventilation rate per person (design value)",$K$25="Air exchange rate")</formula>
    </cfRule>
  </conditionalFormatting>
  <conditionalFormatting sqref="M25:N25">
    <cfRule type="expression" dxfId="11" priority="9">
      <formula>AND($K$22&lt;&gt;"Yes (known)",$K$22&lt;"No (not known)")</formula>
    </cfRule>
    <cfRule type="expression" dxfId="10" priority="11">
      <formula>OR($K$25="Ventilation rate (design value)",$K$25="Ventilation rate per person (design value)",$K$25="Air exchange rate")</formula>
    </cfRule>
  </conditionalFormatting>
  <conditionalFormatting sqref="L14:N14">
    <cfRule type="expression" dxfId="9" priority="7">
      <formula>$K$13=""</formula>
    </cfRule>
  </conditionalFormatting>
  <conditionalFormatting sqref="K9">
    <cfRule type="expression" dxfId="8" priority="5">
      <formula>$K$9&lt;&gt;""</formula>
    </cfRule>
  </conditionalFormatting>
  <conditionalFormatting sqref="K10">
    <cfRule type="expression" dxfId="7" priority="4">
      <formula>$K$10&lt;&gt;""</formula>
    </cfRule>
  </conditionalFormatting>
  <conditionalFormatting sqref="K11">
    <cfRule type="expression" dxfId="6" priority="3">
      <formula>$K$11&lt;&gt;""</formula>
    </cfRule>
  </conditionalFormatting>
  <conditionalFormatting sqref="K12">
    <cfRule type="expression" dxfId="5" priority="2">
      <formula>$K$12&lt;&gt;""</formula>
    </cfRule>
  </conditionalFormatting>
  <conditionalFormatting sqref="K26">
    <cfRule type="expression" dxfId="4" priority="1">
      <formula>$K$25="Ventilation rate per person (design value)"</formula>
    </cfRule>
  </conditionalFormatting>
  <dataValidations count="4">
    <dataValidation type="list" allowBlank="1" showInputMessage="1" showErrorMessage="1" sqref="K13:K14" xr:uid="{00000000-0002-0000-0100-000000000000}">
      <formula1>"[Select],Standard,Very slight movement,Light movement,Exercises (light to heavy)"</formula1>
    </dataValidation>
    <dataValidation type="list" allowBlank="1" showInputMessage="1" showErrorMessage="1" sqref="K18:K19" xr:uid="{00000000-0002-0000-0100-000001000000}">
      <formula1>"[Select], Yes（installed）, No（not installed or ventilation suspended）"</formula1>
    </dataValidation>
    <dataValidation type="list" allowBlank="1" showInputMessage="1" showErrorMessage="1" sqref="K22" xr:uid="{00000000-0002-0000-0100-000002000000}">
      <formula1>INDIRECT($L$22)</formula1>
    </dataValidation>
    <dataValidation type="list" allowBlank="1" showInputMessage="1" showErrorMessage="1" sqref="K25" xr:uid="{00000000-0002-0000-0100-000003000000}">
      <formula1>INDIRECT($R$25)</formula1>
    </dataValidation>
  </dataValidations>
  <pageMargins left="0.23622047244094491" right="0.23622047244094491" top="0.74803149606299213" bottom="0.74803149606299213" header="0.31496062992125984" footer="0.31496062992125984"/>
  <pageSetup paperSize="9" scale="33" orientation="portrait" cellComments="asDisplayed" horizontalDpi="4294967293" r:id="rId1"/>
  <extLst>
    <ext xmlns:x14="http://schemas.microsoft.com/office/spreadsheetml/2009/9/main" uri="{78C0D931-6437-407d-A8EE-F0AAD7539E65}">
      <x14:conditionalFormattings>
        <x14:conditionalFormatting xmlns:xm="http://schemas.microsoft.com/office/excel/2006/main">
          <x14:cfRule type="expression" priority="23" id="{F251E080-1011-4A7C-8C91-60123DD2FBD0}">
            <xm:f>'Be Sure to Read'!$D$23="[Select]"</xm:f>
            <x14:dxf>
              <font>
                <color theme="0"/>
              </font>
              <fill>
                <patternFill>
                  <bgColor theme="0"/>
                </patternFill>
              </fill>
              <border>
                <left/>
                <right/>
                <top/>
                <bottom/>
                <vertical/>
                <horizontal/>
              </border>
            </x14:dxf>
          </x14:cfRule>
          <x14:cfRule type="expression" priority="25" id="{6F058A93-CC8C-47C7-8A53-ED106D016573}">
            <xm:f>'Be Sure to Read'!$D$23="I do not use"</xm:f>
            <x14:dxf>
              <font>
                <color theme="0"/>
              </font>
              <fill>
                <patternFill>
                  <bgColor theme="0"/>
                </patternFill>
              </fill>
              <border>
                <left/>
                <right/>
                <top/>
                <bottom/>
                <vertical/>
                <horizontal/>
              </border>
            </x14:dxf>
          </x14:cfRule>
          <x14:cfRule type="expression" priority="33" id="{E73F82ED-857F-4112-ACCD-739AA4F61168}">
            <xm:f>'Be Sure to Read'!$D$23="[Select]"</xm:f>
            <x14:dxf>
              <font>
                <color theme="0"/>
              </font>
              <fill>
                <patternFill>
                  <bgColor theme="0"/>
                </patternFill>
              </fill>
              <border>
                <left/>
                <right/>
                <top/>
                <bottom/>
                <vertical/>
                <horizontal/>
              </border>
            </x14:dxf>
          </x14:cfRule>
          <x14:cfRule type="expression" priority="34" id="{C5A9B806-2BF7-4CBC-AF5F-0FEE843FAA53}">
            <xm:f>'Be Sure to Read'!$D$23="I do not use"</xm:f>
            <x14:dxf>
              <font>
                <color theme="0"/>
              </font>
              <fill>
                <patternFill>
                  <bgColor theme="0"/>
                </patternFill>
              </fill>
              <border>
                <left/>
                <right/>
                <top/>
                <bottom/>
                <vertical/>
                <horizontal/>
              </border>
            </x14:dxf>
          </x14:cfRule>
          <xm:sqref>A50:XFD1048576 A48:B49 P48:XFD49 A17:XFD24 A16:C16 O16:XFD16 A1:XFD5 S25:XFD25 A25:Q25 A6:K6 A7:J7 O6:XFD7 A8:XFD15 A35:XFD47 A34:H34 A26:XFD32 A33:I33 K33:XFD33 L34:XFD34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60"/>
  <sheetViews>
    <sheetView topLeftCell="A4" zoomScale="85" zoomScaleNormal="85" workbookViewId="0">
      <selection activeCell="A20" sqref="A20"/>
    </sheetView>
  </sheetViews>
  <sheetFormatPr defaultColWidth="9" defaultRowHeight="14.25" x14ac:dyDescent="0.15"/>
  <cols>
    <col min="1" max="1" width="75" style="68" customWidth="1"/>
    <col min="2" max="2" width="48.75" style="68" customWidth="1"/>
    <col min="3" max="3" width="70.25" style="68" customWidth="1"/>
    <col min="4" max="4" width="43.5" style="68" customWidth="1"/>
    <col min="5" max="5" width="41.625" style="68" customWidth="1"/>
    <col min="6" max="6" width="5.75" style="68" customWidth="1"/>
    <col min="7" max="7" width="49.875" style="68" customWidth="1"/>
    <col min="8" max="8" width="10.5" style="68" bestFit="1" customWidth="1"/>
    <col min="9" max="16384" width="9" style="68"/>
  </cols>
  <sheetData>
    <row r="1" spans="1:8" ht="17.25" thickBot="1" x14ac:dyDescent="0.2">
      <c r="A1" s="68" t="s">
        <v>39</v>
      </c>
      <c r="D1" s="68" t="s">
        <v>78</v>
      </c>
      <c r="G1" s="68" t="s">
        <v>81</v>
      </c>
    </row>
    <row r="2" spans="1:8" ht="15" thickBot="1" x14ac:dyDescent="0.2">
      <c r="A2" s="69" t="s">
        <v>92</v>
      </c>
      <c r="B2" s="70">
        <f>SIMULATOR!K9</f>
        <v>0</v>
      </c>
      <c r="D2" s="69" t="s">
        <v>79</v>
      </c>
      <c r="E2" s="70">
        <f>IF(SIMULATOR!K18="[Select]","－",SIMULATOR!K18)</f>
        <v>0</v>
      </c>
      <c r="G2" s="71" t="s">
        <v>104</v>
      </c>
      <c r="H2" s="72" t="e">
        <f>B15/E9*1000000+B14</f>
        <v>#N/A</v>
      </c>
    </row>
    <row r="3" spans="1:8" ht="15" thickBot="1" x14ac:dyDescent="0.2">
      <c r="A3" s="69" t="s">
        <v>93</v>
      </c>
      <c r="B3" s="70">
        <f>SIMULATOR!K10</f>
        <v>0</v>
      </c>
      <c r="D3" s="69" t="s">
        <v>107</v>
      </c>
      <c r="E3" s="70" t="str">
        <f>IF(AND(SIMULATOR!C25="Type of room",SIMULATOR!K25&lt;&gt;""),VLOOKUP(E6,A40:B48,2,FALSE),"－")</f>
        <v>－</v>
      </c>
      <c r="G3" s="71" t="s">
        <v>105</v>
      </c>
      <c r="H3" s="72" t="e">
        <f>ROUND(H2,0.1)</f>
        <v>#N/A</v>
      </c>
    </row>
    <row r="4" spans="1:8" x14ac:dyDescent="0.15">
      <c r="A4" s="69" t="s">
        <v>94</v>
      </c>
      <c r="B4" s="70">
        <f>SIMULATOR!K11</f>
        <v>0</v>
      </c>
      <c r="D4" s="69" t="s">
        <v>108</v>
      </c>
      <c r="E4" s="70" t="str">
        <f>IF(E10=1000,SIMULATOR!L25,"－")</f>
        <v>－</v>
      </c>
    </row>
    <row r="5" spans="1:8" x14ac:dyDescent="0.15">
      <c r="A5" s="69" t="s">
        <v>95</v>
      </c>
      <c r="B5" s="73">
        <f>B2*B3</f>
        <v>0</v>
      </c>
      <c r="D5" s="69" t="s">
        <v>45</v>
      </c>
      <c r="E5" s="70" t="str">
        <f>IF(SIMULATOR!K18="No（not installed or ventilation suspended）",SIMULATOR!K22,"－")</f>
        <v>－</v>
      </c>
    </row>
    <row r="6" spans="1:8" x14ac:dyDescent="0.15">
      <c r="A6" s="69" t="s">
        <v>96</v>
      </c>
      <c r="B6" s="73">
        <f>B2*B3*B4</f>
        <v>0</v>
      </c>
      <c r="D6" s="69" t="s">
        <v>62</v>
      </c>
      <c r="E6" s="70" t="str">
        <f>IF(AND(SIMULATOR!C25="Type of room",SIMULATOR!K25&lt;&gt;""),SIMULATOR!K25,"－")</f>
        <v>－</v>
      </c>
    </row>
    <row r="7" spans="1:8" x14ac:dyDescent="0.15">
      <c r="A7" s="69" t="s">
        <v>111</v>
      </c>
      <c r="B7" s="70">
        <f>SIMULATOR!K12</f>
        <v>0</v>
      </c>
      <c r="D7" s="69" t="s">
        <v>109</v>
      </c>
      <c r="E7" s="70" t="str">
        <f>IF(E10=1,VLOOKUP(E5,A26:B30,2,FALSE),IF(E10=10000,SIMULATOR!L25,"－"))</f>
        <v>－</v>
      </c>
    </row>
    <row r="8" spans="1:8" x14ac:dyDescent="0.15">
      <c r="A8" s="69" t="s">
        <v>37</v>
      </c>
      <c r="B8" s="70">
        <f>IF(SIMULATOR!K13="[Select]","－",SIMULATOR!K13)</f>
        <v>0</v>
      </c>
      <c r="D8" s="74" t="s">
        <v>103</v>
      </c>
      <c r="E8" s="70" t="str">
        <f>IF(E10=1000,SIMULATOR!K26,"－")</f>
        <v>－</v>
      </c>
    </row>
    <row r="9" spans="1:8" x14ac:dyDescent="0.15">
      <c r="A9" s="69" t="s">
        <v>38</v>
      </c>
      <c r="B9" s="73" t="e">
        <f>VLOOKUP(B8,A19:B22,2,FALSE)</f>
        <v>#N/A</v>
      </c>
      <c r="D9" s="69" t="s">
        <v>110</v>
      </c>
      <c r="E9" s="70" t="str">
        <f>IF(E10=1,B6*E7,IF(E10=10,B5*E3,IF(E10=100,SIMULATOR!L25,IF(E10=1000,E4*E8,IF(E10=10000,B6*E7,"－")))))</f>
        <v>－</v>
      </c>
    </row>
    <row r="10" spans="1:8" x14ac:dyDescent="0.15">
      <c r="A10" s="69" t="s">
        <v>97</v>
      </c>
      <c r="B10" s="73">
        <v>6.5</v>
      </c>
      <c r="D10" s="69" t="s">
        <v>80</v>
      </c>
      <c r="E10" s="70" t="str">
        <f>SIMULATOR!Q26</f>
        <v>－</v>
      </c>
    </row>
    <row r="11" spans="1:8" x14ac:dyDescent="0.15">
      <c r="A11" s="69" t="s">
        <v>98</v>
      </c>
      <c r="B11" s="73">
        <v>0.39</v>
      </c>
    </row>
    <row r="12" spans="1:8" x14ac:dyDescent="0.15">
      <c r="A12" s="69" t="s">
        <v>99</v>
      </c>
      <c r="B12" s="73">
        <v>4.5999999999999996</v>
      </c>
    </row>
    <row r="13" spans="1:8" x14ac:dyDescent="0.15">
      <c r="A13" s="69" t="s">
        <v>100</v>
      </c>
      <c r="B13" s="73">
        <f>B12*10000</f>
        <v>46000</v>
      </c>
    </row>
    <row r="14" spans="1:8" x14ac:dyDescent="0.15">
      <c r="A14" s="69" t="s">
        <v>101</v>
      </c>
      <c r="B14" s="73">
        <v>400</v>
      </c>
    </row>
    <row r="15" spans="1:8" x14ac:dyDescent="0.15">
      <c r="A15" s="69" t="s">
        <v>102</v>
      </c>
      <c r="B15" s="73" t="e">
        <f>0.01794*B7*B9</f>
        <v>#N/A</v>
      </c>
    </row>
    <row r="17" spans="1:3" ht="16.5" x14ac:dyDescent="0.15">
      <c r="A17" s="68" t="s">
        <v>41</v>
      </c>
    </row>
    <row r="18" spans="1:3" x14ac:dyDescent="0.15">
      <c r="A18" s="75" t="s">
        <v>42</v>
      </c>
      <c r="B18" s="75" t="s">
        <v>40</v>
      </c>
      <c r="C18" s="87" t="s">
        <v>29</v>
      </c>
    </row>
    <row r="19" spans="1:3" x14ac:dyDescent="0.15">
      <c r="A19" s="84" t="s">
        <v>115</v>
      </c>
      <c r="B19" s="70">
        <v>1</v>
      </c>
      <c r="C19" s="84" t="s">
        <v>116</v>
      </c>
    </row>
    <row r="20" spans="1:3" x14ac:dyDescent="0.15">
      <c r="A20" s="84" t="s">
        <v>125</v>
      </c>
      <c r="B20" s="70">
        <v>2</v>
      </c>
      <c r="C20" s="84" t="s">
        <v>106</v>
      </c>
    </row>
    <row r="21" spans="1:3" x14ac:dyDescent="0.15">
      <c r="A21" s="84" t="s">
        <v>126</v>
      </c>
      <c r="B21" s="70">
        <v>3</v>
      </c>
      <c r="C21" s="84" t="s">
        <v>127</v>
      </c>
    </row>
    <row r="22" spans="1:3" x14ac:dyDescent="0.15">
      <c r="A22" s="70" t="s">
        <v>43</v>
      </c>
      <c r="B22" s="70">
        <v>5</v>
      </c>
      <c r="C22" s="84" t="s">
        <v>128</v>
      </c>
    </row>
    <row r="24" spans="1:3" ht="16.5" x14ac:dyDescent="0.15">
      <c r="A24" s="68" t="s">
        <v>44</v>
      </c>
    </row>
    <row r="25" spans="1:3" x14ac:dyDescent="0.15">
      <c r="A25" s="75" t="s">
        <v>46</v>
      </c>
      <c r="B25" s="75" t="s">
        <v>47</v>
      </c>
    </row>
    <row r="26" spans="1:3" x14ac:dyDescent="0.15">
      <c r="A26" s="70" t="s">
        <v>135</v>
      </c>
      <c r="B26" s="70">
        <v>0.5</v>
      </c>
    </row>
    <row r="27" spans="1:3" x14ac:dyDescent="0.15">
      <c r="A27" s="70" t="s">
        <v>48</v>
      </c>
      <c r="B27" s="70">
        <v>1</v>
      </c>
    </row>
    <row r="28" spans="1:3" x14ac:dyDescent="0.15">
      <c r="A28" s="70" t="s">
        <v>49</v>
      </c>
      <c r="B28" s="70">
        <v>2</v>
      </c>
    </row>
    <row r="29" spans="1:3" x14ac:dyDescent="0.15">
      <c r="A29" s="70" t="s">
        <v>50</v>
      </c>
      <c r="B29" s="70">
        <v>3</v>
      </c>
    </row>
    <row r="30" spans="1:3" x14ac:dyDescent="0.15">
      <c r="A30" s="70" t="s">
        <v>124</v>
      </c>
      <c r="B30" s="70">
        <v>5</v>
      </c>
    </row>
    <row r="32" spans="1:3" ht="16.5" x14ac:dyDescent="0.15">
      <c r="A32" s="68" t="s">
        <v>52</v>
      </c>
    </row>
    <row r="33" spans="1:2" x14ac:dyDescent="0.15">
      <c r="A33" s="75" t="s">
        <v>54</v>
      </c>
      <c r="B33" s="75" t="s">
        <v>47</v>
      </c>
    </row>
    <row r="34" spans="1:2" x14ac:dyDescent="0.15">
      <c r="A34" s="70" t="s">
        <v>56</v>
      </c>
      <c r="B34" s="70">
        <v>2</v>
      </c>
    </row>
    <row r="35" spans="1:2" x14ac:dyDescent="0.15">
      <c r="A35" s="70" t="s">
        <v>58</v>
      </c>
      <c r="B35" s="70">
        <v>3</v>
      </c>
    </row>
    <row r="36" spans="1:2" x14ac:dyDescent="0.15">
      <c r="A36" s="70" t="s">
        <v>60</v>
      </c>
      <c r="B36" s="70">
        <v>5</v>
      </c>
    </row>
    <row r="38" spans="1:2" ht="16.5" x14ac:dyDescent="0.15">
      <c r="A38" s="68" t="s">
        <v>61</v>
      </c>
    </row>
    <row r="39" spans="1:2" x14ac:dyDescent="0.15">
      <c r="A39" s="75" t="s">
        <v>63</v>
      </c>
      <c r="B39" s="75" t="s">
        <v>64</v>
      </c>
    </row>
    <row r="40" spans="1:2" x14ac:dyDescent="0.15">
      <c r="A40" s="70" t="s">
        <v>66</v>
      </c>
      <c r="B40" s="76">
        <v>7.2</v>
      </c>
    </row>
    <row r="41" spans="1:2" x14ac:dyDescent="0.15">
      <c r="A41" s="70" t="s">
        <v>68</v>
      </c>
      <c r="B41" s="76">
        <v>30</v>
      </c>
    </row>
    <row r="42" spans="1:2" x14ac:dyDescent="0.15">
      <c r="A42" s="70" t="s">
        <v>69</v>
      </c>
      <c r="B42" s="76">
        <v>9</v>
      </c>
    </row>
    <row r="43" spans="1:2" x14ac:dyDescent="0.15">
      <c r="A43" s="70" t="s">
        <v>70</v>
      </c>
      <c r="B43" s="76">
        <v>20</v>
      </c>
    </row>
    <row r="44" spans="1:2" x14ac:dyDescent="0.15">
      <c r="A44" s="70" t="s">
        <v>71</v>
      </c>
      <c r="B44" s="76">
        <v>37.5</v>
      </c>
    </row>
    <row r="45" spans="1:2" x14ac:dyDescent="0.15">
      <c r="A45" s="70" t="s">
        <v>122</v>
      </c>
      <c r="B45" s="76">
        <v>6</v>
      </c>
    </row>
    <row r="46" spans="1:2" x14ac:dyDescent="0.15">
      <c r="A46" s="77" t="s">
        <v>72</v>
      </c>
      <c r="B46" s="76">
        <v>17.7</v>
      </c>
    </row>
    <row r="47" spans="1:2" x14ac:dyDescent="0.15">
      <c r="A47" s="77" t="s">
        <v>123</v>
      </c>
      <c r="B47" s="76">
        <v>30</v>
      </c>
    </row>
    <row r="48" spans="1:2" x14ac:dyDescent="0.15">
      <c r="A48" s="70" t="s">
        <v>74</v>
      </c>
      <c r="B48" s="76">
        <v>9</v>
      </c>
    </row>
    <row r="50" spans="1:6" ht="16.5" x14ac:dyDescent="0.15">
      <c r="A50" s="68" t="s">
        <v>75</v>
      </c>
    </row>
    <row r="51" spans="1:6" x14ac:dyDescent="0.15">
      <c r="A51" s="78" t="s">
        <v>132</v>
      </c>
      <c r="B51" s="79" t="s">
        <v>133</v>
      </c>
      <c r="C51" s="79" t="s">
        <v>136</v>
      </c>
      <c r="D51" s="80" t="s">
        <v>53</v>
      </c>
      <c r="E51" s="79" t="s">
        <v>137</v>
      </c>
      <c r="F51" s="88" t="s">
        <v>131</v>
      </c>
    </row>
    <row r="52" spans="1:6" x14ac:dyDescent="0.15">
      <c r="A52" s="81" t="s">
        <v>76</v>
      </c>
      <c r="B52" s="70" t="s">
        <v>134</v>
      </c>
      <c r="C52" s="70" t="s">
        <v>65</v>
      </c>
      <c r="D52" s="82" t="s">
        <v>55</v>
      </c>
      <c r="E52" s="83" t="s">
        <v>117</v>
      </c>
      <c r="F52" s="70" t="s">
        <v>76</v>
      </c>
    </row>
    <row r="53" spans="1:6" x14ac:dyDescent="0.15">
      <c r="A53" s="81" t="s">
        <v>77</v>
      </c>
      <c r="B53" s="70" t="s">
        <v>48</v>
      </c>
      <c r="C53" s="70" t="s">
        <v>67</v>
      </c>
      <c r="D53" s="82" t="s">
        <v>57</v>
      </c>
      <c r="E53" s="83" t="s">
        <v>118</v>
      </c>
      <c r="F53" s="70" t="s">
        <v>77</v>
      </c>
    </row>
    <row r="54" spans="1:6" x14ac:dyDescent="0.15">
      <c r="B54" s="70" t="s">
        <v>49</v>
      </c>
      <c r="C54" s="70" t="s">
        <v>69</v>
      </c>
      <c r="D54" s="82" t="s">
        <v>59</v>
      </c>
      <c r="E54" s="83" t="s">
        <v>129</v>
      </c>
    </row>
    <row r="55" spans="1:6" x14ac:dyDescent="0.15">
      <c r="B55" s="70" t="s">
        <v>50</v>
      </c>
      <c r="C55" s="70" t="s">
        <v>70</v>
      </c>
    </row>
    <row r="56" spans="1:6" x14ac:dyDescent="0.15">
      <c r="B56" s="70" t="s">
        <v>51</v>
      </c>
      <c r="C56" s="70" t="s">
        <v>71</v>
      </c>
    </row>
    <row r="57" spans="1:6" x14ac:dyDescent="0.15">
      <c r="C57" s="70" t="s">
        <v>139</v>
      </c>
    </row>
    <row r="58" spans="1:6" x14ac:dyDescent="0.15">
      <c r="C58" s="77" t="s">
        <v>72</v>
      </c>
    </row>
    <row r="59" spans="1:6" x14ac:dyDescent="0.15">
      <c r="C59" s="77" t="s">
        <v>73</v>
      </c>
    </row>
    <row r="60" spans="1:6" x14ac:dyDescent="0.15">
      <c r="C60" s="70" t="s">
        <v>74</v>
      </c>
    </row>
  </sheetData>
  <phoneticPr fontId="1"/>
  <pageMargins left="0.25" right="0.25" top="0.75" bottom="0.75" header="0.3" footer="0.3"/>
  <pageSetup paperSize="8" scale="6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9</vt:i4>
      </vt:variant>
    </vt:vector>
  </HeadingPairs>
  <TitlesOfParts>
    <vt:vector size="12" baseType="lpstr">
      <vt:lpstr>Be Sure to Read</vt:lpstr>
      <vt:lpstr>SIMULATOR</vt:lpstr>
      <vt:lpstr>Calc sheet</vt:lpstr>
      <vt:lpstr>BuildingType</vt:lpstr>
      <vt:lpstr>RoomType</vt:lpstr>
      <vt:lpstr>SelectValue</vt:lpstr>
      <vt:lpstr>Ventilation_Rate</vt:lpstr>
      <vt:lpstr>どのデータを用いますか？</vt:lpstr>
      <vt:lpstr>換気のタイプ</vt:lpstr>
      <vt:lpstr>換気量は分かりますか？</vt:lpstr>
      <vt:lpstr>建物のタイプ</vt:lpstr>
      <vt:lpstr>部屋のタイプ</vt:lpstr>
    </vt:vector>
  </TitlesOfParts>
  <Company>東京工業大学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hhashimoto</dc:creator>
  <cp:lastModifiedBy>福島 哲仁</cp:lastModifiedBy>
  <cp:lastPrinted>2020-10-08T07:30:57Z</cp:lastPrinted>
  <dcterms:created xsi:type="dcterms:W3CDTF">2020-03-10T03:58:04Z</dcterms:created>
  <dcterms:modified xsi:type="dcterms:W3CDTF">2020-12-15T00:54:43Z</dcterms:modified>
</cp:coreProperties>
</file>