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0" windowWidth="21390" windowHeight="6195" activeTab="1"/>
  </bookViews>
  <sheets>
    <sheet name="入力時の注意" sheetId="6" r:id="rId1"/>
    <sheet name="アンケート回答入力シート" sheetId="2" r:id="rId2"/>
    <sheet name="出力シート" sheetId="3" state="hidden" r:id="rId3"/>
    <sheet name="前年度実績参照" sheetId="4" state="hidden" r:id="rId4"/>
  </sheets>
  <definedNames>
    <definedName name="_xlnm.Print_Area" localSheetId="1">'アンケート回答入力シート'!$A$1:$D$328</definedName>
  </definedNames>
  <calcPr calcId="162913"/>
</workbook>
</file>

<file path=xl/comments3.xml><?xml version="1.0" encoding="utf-8"?>
<comments xmlns="http://schemas.openxmlformats.org/spreadsheetml/2006/main">
  <authors>
    <author>東京医科歯科大学輸血部</author>
  </authors>
  <commentList>
    <comment ref="BQ6" authorId="0">
      <text>
        <r>
          <rPr>
            <sz val="9"/>
            <rFont val="ＭＳ Ｐゴシック"/>
            <family val="3"/>
          </rPr>
          <t>未回答/未実施：0
教員：1
技師：2
教官＋技師：3
その他：4</t>
        </r>
      </text>
    </comment>
    <comment ref="BS6" authorId="0">
      <text>
        <r>
          <rPr>
            <sz val="9"/>
            <rFont val="ＭＳ Ｐゴシック"/>
            <family val="3"/>
          </rPr>
          <t xml:space="preserve">未回答/未実施：0
教員：1
技師：2
教官＋技師：3
その他：4
</t>
        </r>
      </text>
    </comment>
    <comment ref="BV6" authorId="0">
      <text>
        <r>
          <rPr>
            <sz val="9"/>
            <rFont val="ＭＳ Ｐゴシック"/>
            <family val="3"/>
          </rPr>
          <t>未回答/未実施：0
教員：1
技師：2
教官＋技師：3
その他：4</t>
        </r>
      </text>
    </comment>
    <comment ref="BY6" authorId="0">
      <text>
        <r>
          <rPr>
            <sz val="9"/>
            <rFont val="ＭＳ Ｐゴシック"/>
            <family val="3"/>
          </rPr>
          <t>未回答/未実施：0
教員：1
技師：2
教官＋技師：3
その他：4</t>
        </r>
      </text>
    </comment>
  </commentList>
</comments>
</file>

<file path=xl/sharedStrings.xml><?xml version="1.0" encoding="utf-8"?>
<sst xmlns="http://schemas.openxmlformats.org/spreadsheetml/2006/main" count="6995" uniqueCount="1562">
  <si>
    <t>全赤血球製剤廃棄率（％）</t>
  </si>
  <si>
    <t>新鮮凍結血漿廃棄率（％）</t>
  </si>
  <si>
    <t>濃厚血小板廃棄率（％）</t>
  </si>
  <si>
    <t>造血細胞
ｺﾛﾆｰｱｯｾｲ</t>
  </si>
  <si>
    <t>CD34
定量</t>
  </si>
  <si>
    <t>可溶性IL-2ﾚｾﾌﾟﾀｰ</t>
  </si>
  <si>
    <t>保管場所</t>
  </si>
  <si>
    <t>201～400mL</t>
  </si>
  <si>
    <t>201～401mL</t>
  </si>
  <si>
    <t>リンパ球</t>
  </si>
  <si>
    <t>末梢血幹細胞</t>
  </si>
  <si>
    <t>ABO血液型</t>
  </si>
  <si>
    <t>直接ｸｰﾑｽ</t>
  </si>
  <si>
    <t>間接ｸｰﾑｽ</t>
  </si>
  <si>
    <t>赤血球不規則抗体</t>
  </si>
  <si>
    <t>ABO式亜型</t>
  </si>
  <si>
    <t>抗血小板抗体</t>
  </si>
  <si>
    <t>HLA-A,B,C</t>
  </si>
  <si>
    <t>HLA-DR,DQ,DP</t>
  </si>
  <si>
    <t>GIFT法･MPHA法</t>
  </si>
  <si>
    <t>LCT法･LCT-AHG法</t>
  </si>
  <si>
    <t>PHA</t>
  </si>
  <si>
    <t>Con-A</t>
  </si>
  <si>
    <t>PCR(VNTR･STR)</t>
  </si>
  <si>
    <t>ELISA法</t>
  </si>
  <si>
    <t>表1　施設概要</t>
    <rPh sb="0" eb="1">
      <t>ヒョウ</t>
    </rPh>
    <rPh sb="3" eb="5">
      <t>シセツ</t>
    </rPh>
    <rPh sb="5" eb="7">
      <t>ガイヨウ</t>
    </rPh>
    <phoneticPr fontId="3"/>
  </si>
  <si>
    <t>表2　輸血部（門）の職員について</t>
    <rPh sb="0" eb="1">
      <t>ヒョウ</t>
    </rPh>
    <rPh sb="3" eb="5">
      <t>ユケツ</t>
    </rPh>
    <rPh sb="5" eb="6">
      <t>ブ</t>
    </rPh>
    <rPh sb="7" eb="8">
      <t>モン</t>
    </rPh>
    <rPh sb="10" eb="12">
      <t>ショクイン</t>
    </rPh>
    <phoneticPr fontId="3"/>
  </si>
  <si>
    <t>表3　輸血学教育について</t>
    <rPh sb="0" eb="1">
      <t>ヒョウ</t>
    </rPh>
    <rPh sb="3" eb="5">
      <t>ユケツ</t>
    </rPh>
    <rPh sb="5" eb="6">
      <t>ガク</t>
    </rPh>
    <rPh sb="6" eb="8">
      <t>キョウイク</t>
    </rPh>
    <phoneticPr fontId="3"/>
  </si>
  <si>
    <t>表4　夜間・休日の勤務態勢について</t>
    <rPh sb="0" eb="1">
      <t>ヒョウ</t>
    </rPh>
    <rPh sb="3" eb="5">
      <t>ヤカン</t>
    </rPh>
    <rPh sb="6" eb="8">
      <t>キュウジツ</t>
    </rPh>
    <rPh sb="9" eb="11">
      <t>キンム</t>
    </rPh>
    <rPh sb="11" eb="13">
      <t>タイセイ</t>
    </rPh>
    <phoneticPr fontId="3"/>
  </si>
  <si>
    <t>表5　血液製剤使用数（輸血本数）</t>
    <rPh sb="0" eb="1">
      <t>ヒョウ</t>
    </rPh>
    <rPh sb="3" eb="5">
      <t>ケツエキ</t>
    </rPh>
    <rPh sb="5" eb="7">
      <t>セイザイ</t>
    </rPh>
    <rPh sb="7" eb="9">
      <t>シヨウ</t>
    </rPh>
    <rPh sb="9" eb="10">
      <t>スウ</t>
    </rPh>
    <rPh sb="11" eb="13">
      <t>ユケツ</t>
    </rPh>
    <rPh sb="13" eb="15">
      <t>ホンスウ</t>
    </rPh>
    <phoneticPr fontId="3"/>
  </si>
  <si>
    <t>表6　血液製剤の廃棄（日赤血）</t>
    <rPh sb="0" eb="1">
      <t>ヒョウ</t>
    </rPh>
    <rPh sb="3" eb="5">
      <t>ケツエキ</t>
    </rPh>
    <rPh sb="5" eb="7">
      <t>セイザイ</t>
    </rPh>
    <rPh sb="8" eb="10">
      <t>ハイキ</t>
    </rPh>
    <rPh sb="11" eb="13">
      <t>ニッセキ</t>
    </rPh>
    <rPh sb="13" eb="14">
      <t>ケツ</t>
    </rPh>
    <phoneticPr fontId="3"/>
  </si>
  <si>
    <t>表7　貯血式自己血輸血関連</t>
    <rPh sb="0" eb="1">
      <t>ヒョウ</t>
    </rPh>
    <rPh sb="3" eb="4">
      <t>チョ</t>
    </rPh>
    <rPh sb="4" eb="5">
      <t>ケツ</t>
    </rPh>
    <rPh sb="5" eb="6">
      <t>シキ</t>
    </rPh>
    <rPh sb="6" eb="8">
      <t>ジコ</t>
    </rPh>
    <rPh sb="8" eb="9">
      <t>ケツ</t>
    </rPh>
    <rPh sb="9" eb="11">
      <t>ユケツ</t>
    </rPh>
    <rPh sb="11" eb="13">
      <t>カンレン</t>
    </rPh>
    <phoneticPr fontId="3"/>
  </si>
  <si>
    <t>表8　特殊業務（輸血部（門）で実施しているもの）</t>
    <rPh sb="0" eb="1">
      <t>ヒョウ</t>
    </rPh>
    <rPh sb="3" eb="5">
      <t>トクシュ</t>
    </rPh>
    <rPh sb="5" eb="7">
      <t>ギョウム</t>
    </rPh>
    <rPh sb="8" eb="10">
      <t>ユケツ</t>
    </rPh>
    <rPh sb="10" eb="11">
      <t>ブ</t>
    </rPh>
    <rPh sb="12" eb="13">
      <t>モン</t>
    </rPh>
    <rPh sb="15" eb="17">
      <t>ジッシ</t>
    </rPh>
    <phoneticPr fontId="3"/>
  </si>
  <si>
    <t>表9　輸血検査（輸血部（門）で行っている検査の件数）</t>
    <rPh sb="0" eb="1">
      <t>ヒョウ</t>
    </rPh>
    <rPh sb="3" eb="5">
      <t>ユケツ</t>
    </rPh>
    <rPh sb="5" eb="7">
      <t>ケンサ</t>
    </rPh>
    <rPh sb="8" eb="10">
      <t>ユケツ</t>
    </rPh>
    <rPh sb="10" eb="11">
      <t>ブ</t>
    </rPh>
    <rPh sb="12" eb="13">
      <t>モン</t>
    </rPh>
    <rPh sb="15" eb="16">
      <t>オコナ</t>
    </rPh>
    <rPh sb="20" eb="22">
      <t>ケンサ</t>
    </rPh>
    <rPh sb="23" eb="25">
      <t>ケンスウ</t>
    </rPh>
    <phoneticPr fontId="3"/>
  </si>
  <si>
    <t>表10　コンピュータの利用状況</t>
    <rPh sb="0" eb="1">
      <t>ヒョウ</t>
    </rPh>
    <rPh sb="11" eb="13">
      <t>リヨウ</t>
    </rPh>
    <rPh sb="13" eb="15">
      <t>ジョウキョウ</t>
    </rPh>
    <phoneticPr fontId="3"/>
  </si>
  <si>
    <t>表11　輸血部（門）活動</t>
    <rPh sb="0" eb="1">
      <t>ヒョウ</t>
    </rPh>
    <rPh sb="4" eb="6">
      <t>ユケツ</t>
    </rPh>
    <rPh sb="6" eb="7">
      <t>ブ</t>
    </rPh>
    <rPh sb="8" eb="9">
      <t>モン</t>
    </rPh>
    <rPh sb="10" eb="12">
      <t>カツドウ</t>
    </rPh>
    <phoneticPr fontId="3"/>
  </si>
  <si>
    <t>大学名</t>
    <rPh sb="0" eb="3">
      <t>ダイガクメイ</t>
    </rPh>
    <phoneticPr fontId="3"/>
  </si>
  <si>
    <t>病院名</t>
    <rPh sb="0" eb="2">
      <t>ビョウイン</t>
    </rPh>
    <rPh sb="2" eb="3">
      <t>メイ</t>
    </rPh>
    <phoneticPr fontId="3"/>
  </si>
  <si>
    <t>病床数</t>
    <rPh sb="0" eb="2">
      <t>ビョウショウ</t>
    </rPh>
    <rPh sb="2" eb="3">
      <t>スウ</t>
    </rPh>
    <phoneticPr fontId="3"/>
  </si>
  <si>
    <t>輸血部門の名称</t>
    <rPh sb="0" eb="2">
      <t>ユケツ</t>
    </rPh>
    <rPh sb="2" eb="4">
      <t>ブモン</t>
    </rPh>
    <rPh sb="5" eb="7">
      <t>メイショウ</t>
    </rPh>
    <phoneticPr fontId="3"/>
  </si>
  <si>
    <t>住所</t>
    <rPh sb="0" eb="2">
      <t>ジュウショ</t>
    </rPh>
    <phoneticPr fontId="3"/>
  </si>
  <si>
    <t>郵便番号</t>
    <rPh sb="0" eb="4">
      <t>ユウビンバンゴウ</t>
    </rPh>
    <phoneticPr fontId="3"/>
  </si>
  <si>
    <t>電話（問合せ先）</t>
    <rPh sb="0" eb="2">
      <t>デンワ</t>
    </rPh>
    <rPh sb="3" eb="5">
      <t>トイアワ</t>
    </rPh>
    <rPh sb="6" eb="7">
      <t>サキ</t>
    </rPh>
    <phoneticPr fontId="3"/>
  </si>
  <si>
    <t>内線番号</t>
    <rPh sb="0" eb="2">
      <t>ナイセン</t>
    </rPh>
    <rPh sb="2" eb="4">
      <t>バンゴウ</t>
    </rPh>
    <phoneticPr fontId="3"/>
  </si>
  <si>
    <t>アンケート回答者</t>
    <rPh sb="5" eb="7">
      <t>カイトウ</t>
    </rPh>
    <rPh sb="7" eb="8">
      <t>シャ</t>
    </rPh>
    <phoneticPr fontId="3"/>
  </si>
  <si>
    <t>電子メールアドレス</t>
    <rPh sb="0" eb="2">
      <t>デンシ</t>
    </rPh>
    <phoneticPr fontId="3"/>
  </si>
  <si>
    <t>部長氏名</t>
    <rPh sb="0" eb="2">
      <t>ブチョウ</t>
    </rPh>
    <rPh sb="2" eb="4">
      <t>シメイ</t>
    </rPh>
    <phoneticPr fontId="3"/>
  </si>
  <si>
    <t>職名</t>
    <rPh sb="0" eb="2">
      <t>ショクメイ</t>
    </rPh>
    <phoneticPr fontId="3"/>
  </si>
  <si>
    <t>専任</t>
    <rPh sb="0" eb="2">
      <t>センニン</t>
    </rPh>
    <phoneticPr fontId="3"/>
  </si>
  <si>
    <t>副部長氏名</t>
    <rPh sb="0" eb="3">
      <t>フクブチョウ</t>
    </rPh>
    <rPh sb="3" eb="5">
      <t>シメイ</t>
    </rPh>
    <phoneticPr fontId="3"/>
  </si>
  <si>
    <t>教員数</t>
    <rPh sb="0" eb="2">
      <t>キョウイン</t>
    </rPh>
    <rPh sb="2" eb="3">
      <t>スウ</t>
    </rPh>
    <phoneticPr fontId="3"/>
  </si>
  <si>
    <t>検査技師数</t>
    <rPh sb="0" eb="2">
      <t>ケンサ</t>
    </rPh>
    <rPh sb="2" eb="4">
      <t>ギシ</t>
    </rPh>
    <rPh sb="4" eb="5">
      <t>スウ</t>
    </rPh>
    <phoneticPr fontId="3"/>
  </si>
  <si>
    <t>看護師数</t>
    <rPh sb="0" eb="3">
      <t>カンゴシ</t>
    </rPh>
    <rPh sb="3" eb="4">
      <t>スウ</t>
    </rPh>
    <phoneticPr fontId="3"/>
  </si>
  <si>
    <t>事務職員数</t>
    <rPh sb="0" eb="2">
      <t>ジム</t>
    </rPh>
    <rPh sb="2" eb="4">
      <t>ショクイン</t>
    </rPh>
    <rPh sb="4" eb="5">
      <t>スウ</t>
    </rPh>
    <phoneticPr fontId="3"/>
  </si>
  <si>
    <t>新卒看護師対象</t>
    <rPh sb="0" eb="2">
      <t>シンソツ</t>
    </rPh>
    <rPh sb="2" eb="5">
      <t>カンゴシ</t>
    </rPh>
    <rPh sb="5" eb="7">
      <t>タイショウ</t>
    </rPh>
    <phoneticPr fontId="3"/>
  </si>
  <si>
    <t>研修施設の認定等</t>
    <rPh sb="0" eb="2">
      <t>ケンシュウ</t>
    </rPh>
    <rPh sb="2" eb="4">
      <t>シセツ</t>
    </rPh>
    <rPh sb="5" eb="7">
      <t>ニンテイ</t>
    </rPh>
    <rPh sb="7" eb="8">
      <t>トウ</t>
    </rPh>
    <phoneticPr fontId="3"/>
  </si>
  <si>
    <t>夜間・休日に輸血業務に携わる人数</t>
    <rPh sb="0" eb="2">
      <t>ヤカン</t>
    </rPh>
    <rPh sb="3" eb="5">
      <t>キュウジツ</t>
    </rPh>
    <rPh sb="6" eb="8">
      <t>ユケツ</t>
    </rPh>
    <rPh sb="8" eb="10">
      <t>ギョウム</t>
    </rPh>
    <rPh sb="11" eb="12">
      <t>タズサ</t>
    </rPh>
    <rPh sb="14" eb="16">
      <t>ニンズウ</t>
    </rPh>
    <phoneticPr fontId="3"/>
  </si>
  <si>
    <t>夜間勤務態勢</t>
    <rPh sb="0" eb="2">
      <t>ヤカン</t>
    </rPh>
    <rPh sb="2" eb="4">
      <t>キンム</t>
    </rPh>
    <rPh sb="4" eb="6">
      <t>タイセイ</t>
    </rPh>
    <phoneticPr fontId="3"/>
  </si>
  <si>
    <t>宿直時間</t>
    <rPh sb="0" eb="2">
      <t>シュクチョク</t>
    </rPh>
    <rPh sb="2" eb="4">
      <t>ジカン</t>
    </rPh>
    <phoneticPr fontId="3"/>
  </si>
  <si>
    <t>夜勤時間-1</t>
    <rPh sb="0" eb="2">
      <t>ヤキン</t>
    </rPh>
    <rPh sb="2" eb="4">
      <t>ジカン</t>
    </rPh>
    <phoneticPr fontId="3"/>
  </si>
  <si>
    <t>夜勤時間-2</t>
    <rPh sb="0" eb="2">
      <t>ヤキン</t>
    </rPh>
    <rPh sb="2" eb="4">
      <t>ジカン</t>
    </rPh>
    <phoneticPr fontId="3"/>
  </si>
  <si>
    <t>夜勤明け（翌日）の勤務</t>
    <rPh sb="0" eb="3">
      <t>ヤキンア</t>
    </rPh>
    <rPh sb="5" eb="7">
      <t>ヨクジツ</t>
    </rPh>
    <rPh sb="9" eb="11">
      <t>キンム</t>
    </rPh>
    <phoneticPr fontId="3"/>
  </si>
  <si>
    <t>休日勤務態勢</t>
    <rPh sb="0" eb="2">
      <t>キュウジツ</t>
    </rPh>
    <rPh sb="2" eb="4">
      <t>キンム</t>
    </rPh>
    <rPh sb="4" eb="6">
      <t>タイセイ</t>
    </rPh>
    <phoneticPr fontId="3"/>
  </si>
  <si>
    <t>日直時間</t>
    <rPh sb="0" eb="2">
      <t>ニッチョク</t>
    </rPh>
    <rPh sb="2" eb="4">
      <t>ジカン</t>
    </rPh>
    <phoneticPr fontId="3"/>
  </si>
  <si>
    <t>日勤時間-1</t>
    <rPh sb="0" eb="2">
      <t>ニッキン</t>
    </rPh>
    <rPh sb="2" eb="4">
      <t>ジカン</t>
    </rPh>
    <phoneticPr fontId="3"/>
  </si>
  <si>
    <t>日勤時間-2</t>
    <rPh sb="0" eb="2">
      <t>ニッキン</t>
    </rPh>
    <rPh sb="2" eb="4">
      <t>ジカン</t>
    </rPh>
    <phoneticPr fontId="3"/>
  </si>
  <si>
    <t>休日勤務者の扱い</t>
    <rPh sb="0" eb="2">
      <t>キュウジツ</t>
    </rPh>
    <rPh sb="2" eb="4">
      <t>キンム</t>
    </rPh>
    <rPh sb="4" eb="5">
      <t>シャ</t>
    </rPh>
    <rPh sb="6" eb="7">
      <t>アツカ</t>
    </rPh>
    <phoneticPr fontId="3"/>
  </si>
  <si>
    <t>確認のための検査体制</t>
    <rPh sb="0" eb="2">
      <t>カクニン</t>
    </rPh>
    <rPh sb="6" eb="8">
      <t>ケンサ</t>
    </rPh>
    <rPh sb="8" eb="10">
      <t>タイセイ</t>
    </rPh>
    <phoneticPr fontId="3"/>
  </si>
  <si>
    <t>赤血球濃厚液</t>
    <rPh sb="0" eb="3">
      <t>セッケッキュウ</t>
    </rPh>
    <rPh sb="3" eb="5">
      <t>ノウコウ</t>
    </rPh>
    <rPh sb="5" eb="6">
      <t>エキ</t>
    </rPh>
    <phoneticPr fontId="3"/>
  </si>
  <si>
    <t>新鮮凍結血漿</t>
    <rPh sb="0" eb="2">
      <t>シンセン</t>
    </rPh>
    <rPh sb="2" eb="4">
      <t>トウケツ</t>
    </rPh>
    <rPh sb="4" eb="6">
      <t>ケッショウ</t>
    </rPh>
    <phoneticPr fontId="3"/>
  </si>
  <si>
    <t>濃厚血小板</t>
    <rPh sb="0" eb="2">
      <t>ノウコウ</t>
    </rPh>
    <rPh sb="2" eb="5">
      <t>ケッショウバン</t>
    </rPh>
    <phoneticPr fontId="3"/>
  </si>
  <si>
    <t>濃厚血小板HLA</t>
    <rPh sb="0" eb="2">
      <t>ノウコウ</t>
    </rPh>
    <rPh sb="2" eb="5">
      <t>ケッショウバン</t>
    </rPh>
    <phoneticPr fontId="3"/>
  </si>
  <si>
    <t>全血液</t>
    <rPh sb="0" eb="1">
      <t>ゼン</t>
    </rPh>
    <rPh sb="1" eb="3">
      <t>ケツエキ</t>
    </rPh>
    <phoneticPr fontId="3"/>
  </si>
  <si>
    <t>洗浄赤血球</t>
    <rPh sb="0" eb="2">
      <t>センジョウ</t>
    </rPh>
    <rPh sb="2" eb="5">
      <t>セッケッキュウ</t>
    </rPh>
    <phoneticPr fontId="3"/>
  </si>
  <si>
    <t>合成血</t>
    <rPh sb="0" eb="2">
      <t>ゴウセイ</t>
    </rPh>
    <rPh sb="2" eb="3">
      <t>ケツ</t>
    </rPh>
    <phoneticPr fontId="3"/>
  </si>
  <si>
    <t>その他の赤血球</t>
    <rPh sb="2" eb="3">
      <t>タ</t>
    </rPh>
    <rPh sb="4" eb="7">
      <t>セッケッキュウ</t>
    </rPh>
    <phoneticPr fontId="3"/>
  </si>
  <si>
    <t>その他赤血球</t>
    <rPh sb="2" eb="3">
      <t>タ</t>
    </rPh>
    <rPh sb="3" eb="6">
      <t>セッケッキュウ</t>
    </rPh>
    <phoneticPr fontId="3"/>
  </si>
  <si>
    <t>輸血管理料加算関連</t>
    <rPh sb="0" eb="2">
      <t>ユケツ</t>
    </rPh>
    <rPh sb="2" eb="4">
      <t>カンリ</t>
    </rPh>
    <rPh sb="4" eb="5">
      <t>リョウ</t>
    </rPh>
    <rPh sb="5" eb="7">
      <t>カサン</t>
    </rPh>
    <rPh sb="7" eb="9">
      <t>カンレン</t>
    </rPh>
    <phoneticPr fontId="3"/>
  </si>
  <si>
    <t>製剤別の輸血患者数（重複なし）</t>
    <rPh sb="0" eb="2">
      <t>セイザイ</t>
    </rPh>
    <rPh sb="2" eb="3">
      <t>ベツ</t>
    </rPh>
    <rPh sb="4" eb="6">
      <t>ユケツ</t>
    </rPh>
    <rPh sb="6" eb="8">
      <t>カンジャ</t>
    </rPh>
    <rPh sb="8" eb="9">
      <t>スウ</t>
    </rPh>
    <rPh sb="10" eb="12">
      <t>チョウフク</t>
    </rPh>
    <phoneticPr fontId="4"/>
  </si>
  <si>
    <t>輸血患者数（重複なし）</t>
    <rPh sb="0" eb="2">
      <t>ユケツ</t>
    </rPh>
    <rPh sb="2" eb="5">
      <t>カンジャスウ</t>
    </rPh>
    <rPh sb="6" eb="8">
      <t>チョウフク</t>
    </rPh>
    <phoneticPr fontId="4"/>
  </si>
  <si>
    <t>全赤血球製剤廃棄金額（円）</t>
    <rPh sb="8" eb="10">
      <t>キンガク</t>
    </rPh>
    <rPh sb="11" eb="12">
      <t>エン</t>
    </rPh>
    <phoneticPr fontId="4"/>
  </si>
  <si>
    <t>新鮮凍結血漿廃棄金額（円）</t>
    <rPh sb="8" eb="10">
      <t>キンガク</t>
    </rPh>
    <phoneticPr fontId="4"/>
  </si>
  <si>
    <t>濃厚血小板廃棄金額（円）</t>
    <rPh sb="7" eb="9">
      <t>キンガク</t>
    </rPh>
    <phoneticPr fontId="4"/>
  </si>
  <si>
    <t>貯血式自己血</t>
    <rPh sb="0" eb="1">
      <t>チョ</t>
    </rPh>
    <rPh sb="1" eb="2">
      <t>ケツ</t>
    </rPh>
    <rPh sb="2" eb="3">
      <t>シキ</t>
    </rPh>
    <rPh sb="3" eb="5">
      <t>ジコ</t>
    </rPh>
    <rPh sb="5" eb="6">
      <t>ケツ</t>
    </rPh>
    <phoneticPr fontId="3"/>
  </si>
  <si>
    <t>自己血の保管方法</t>
    <rPh sb="0" eb="2">
      <t>ジコ</t>
    </rPh>
    <rPh sb="2" eb="3">
      <t>ケツ</t>
    </rPh>
    <rPh sb="4" eb="6">
      <t>ホカン</t>
    </rPh>
    <rPh sb="6" eb="8">
      <t>ホウホウ</t>
    </rPh>
    <phoneticPr fontId="3"/>
  </si>
  <si>
    <t>自己血の保管庫</t>
    <rPh sb="0" eb="2">
      <t>ジコ</t>
    </rPh>
    <rPh sb="2" eb="3">
      <t>ケツ</t>
    </rPh>
    <rPh sb="4" eb="7">
      <t>ホカンコ</t>
    </rPh>
    <phoneticPr fontId="3"/>
  </si>
  <si>
    <t>自己血貯血本数</t>
    <rPh sb="0" eb="2">
      <t>ジコ</t>
    </rPh>
    <rPh sb="2" eb="3">
      <t>ケツ</t>
    </rPh>
    <rPh sb="3" eb="4">
      <t>チョ</t>
    </rPh>
    <rPh sb="4" eb="5">
      <t>ケツ</t>
    </rPh>
    <rPh sb="5" eb="7">
      <t>ホンスウ</t>
    </rPh>
    <phoneticPr fontId="3"/>
  </si>
  <si>
    <t>自己血輸血本数</t>
    <rPh sb="0" eb="2">
      <t>ジコ</t>
    </rPh>
    <rPh sb="2" eb="3">
      <t>ケツ</t>
    </rPh>
    <rPh sb="3" eb="5">
      <t>ユケツ</t>
    </rPh>
    <rPh sb="5" eb="7">
      <t>ホンスウ</t>
    </rPh>
    <phoneticPr fontId="3"/>
  </si>
  <si>
    <t>自己血輸血</t>
    <rPh sb="0" eb="3">
      <t>ジコケツ</t>
    </rPh>
    <rPh sb="3" eb="5">
      <t>ユケツ</t>
    </rPh>
    <phoneticPr fontId="3"/>
  </si>
  <si>
    <t>その他</t>
    <rPh sb="2" eb="3">
      <t>タ</t>
    </rPh>
    <phoneticPr fontId="3"/>
  </si>
  <si>
    <t>日赤製剤分割処理件数</t>
    <rPh sb="8" eb="10">
      <t>ケンスウ</t>
    </rPh>
    <phoneticPr fontId="5"/>
  </si>
  <si>
    <t>洗浄（又は置換）
血小板調整件数</t>
    <rPh sb="3" eb="4">
      <t>マタ</t>
    </rPh>
    <rPh sb="5" eb="7">
      <t>チカン</t>
    </rPh>
    <rPh sb="14" eb="16">
      <t>ケンスウ</t>
    </rPh>
    <phoneticPr fontId="5"/>
  </si>
  <si>
    <t>フィブリン糊作成件数</t>
    <rPh sb="8" eb="10">
      <t>ケンスウ</t>
    </rPh>
    <phoneticPr fontId="5"/>
  </si>
  <si>
    <t>瀉血件数</t>
    <rPh sb="0" eb="2">
      <t>シャケツ</t>
    </rPh>
    <rPh sb="2" eb="4">
      <t>ケンスウ</t>
    </rPh>
    <phoneticPr fontId="5"/>
  </si>
  <si>
    <t>成分採血の件数</t>
    <rPh sb="0" eb="2">
      <t>セイブン</t>
    </rPh>
    <rPh sb="2" eb="4">
      <t>サイケツ</t>
    </rPh>
    <rPh sb="5" eb="7">
      <t>ケンスウ</t>
    </rPh>
    <phoneticPr fontId="3"/>
  </si>
  <si>
    <t>血漿・細胞処理の件数</t>
    <rPh sb="0" eb="2">
      <t>ケッショウ</t>
    </rPh>
    <rPh sb="3" eb="5">
      <t>サイボウ</t>
    </rPh>
    <rPh sb="5" eb="7">
      <t>ショリ</t>
    </rPh>
    <rPh sb="8" eb="10">
      <t>ケンスウ</t>
    </rPh>
    <phoneticPr fontId="3"/>
  </si>
  <si>
    <t>自家骨髄移植</t>
    <rPh sb="0" eb="2">
      <t>ジカ</t>
    </rPh>
    <rPh sb="2" eb="4">
      <t>コツズイ</t>
    </rPh>
    <rPh sb="4" eb="6">
      <t>イショク</t>
    </rPh>
    <phoneticPr fontId="3"/>
  </si>
  <si>
    <t>同種骨髄移植</t>
    <rPh sb="0" eb="2">
      <t>ドウシュ</t>
    </rPh>
    <rPh sb="2" eb="4">
      <t>コツズイ</t>
    </rPh>
    <rPh sb="4" eb="6">
      <t>イショク</t>
    </rPh>
    <phoneticPr fontId="3"/>
  </si>
  <si>
    <t>自家末梢血幹細胞移植</t>
    <rPh sb="0" eb="2">
      <t>ジカ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3"/>
  </si>
  <si>
    <t>同種末梢血幹細胞移植</t>
    <rPh sb="0" eb="2">
      <t>ドウシュ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3"/>
  </si>
  <si>
    <t>臍帯血移植</t>
    <rPh sb="0" eb="3">
      <t>サイタイケツ</t>
    </rPh>
    <rPh sb="3" eb="5">
      <t>イショク</t>
    </rPh>
    <phoneticPr fontId="3"/>
  </si>
  <si>
    <t>血液型検査ほか</t>
    <rPh sb="0" eb="3">
      <t>ケツエキガタ</t>
    </rPh>
    <rPh sb="3" eb="5">
      <t>ケンサ</t>
    </rPh>
    <phoneticPr fontId="3"/>
  </si>
  <si>
    <t>HLA検査</t>
    <rPh sb="3" eb="5">
      <t>ケンサ</t>
    </rPh>
    <phoneticPr fontId="3"/>
  </si>
  <si>
    <t>造血器
悪性腫瘍</t>
    <rPh sb="0" eb="3">
      <t>ゾウケツキ</t>
    </rPh>
    <rPh sb="4" eb="8">
      <t>アクセイシュヨウ</t>
    </rPh>
    <phoneticPr fontId="5"/>
  </si>
  <si>
    <t>T･B 細胞
百分率</t>
    <rPh sb="2" eb="6">
      <t>Ｂサイボウ</t>
    </rPh>
    <rPh sb="7" eb="10">
      <t>ヒャクブンリツ</t>
    </rPh>
    <phoneticPr fontId="5"/>
  </si>
  <si>
    <t>T細胞
ｻﾌﾞｾｯﾄ</t>
    <rPh sb="1" eb="3">
      <t>サイボウ</t>
    </rPh>
    <phoneticPr fontId="6"/>
  </si>
  <si>
    <t>赤血球
表面ﾏｰｶｰ</t>
    <rPh sb="0" eb="3">
      <t>セッケッキュウ</t>
    </rPh>
    <rPh sb="4" eb="6">
      <t>ヒョウメン</t>
    </rPh>
    <phoneticPr fontId="6"/>
  </si>
  <si>
    <t>血小板
表面ﾏｰｶｰ</t>
    <rPh sb="4" eb="6">
      <t>ヒョウメン</t>
    </rPh>
    <phoneticPr fontId="6"/>
  </si>
  <si>
    <t>顆粒球抗体
（好中球）</t>
    <rPh sb="7" eb="10">
      <t>コウチュウキュウ</t>
    </rPh>
    <phoneticPr fontId="5"/>
  </si>
  <si>
    <t>ﾘﾝﾊﾟ球
交差試験</t>
    <rPh sb="6" eb="10">
      <t>コウサシケン</t>
    </rPh>
    <phoneticPr fontId="5"/>
  </si>
  <si>
    <t>ﾘﾝﾊﾟ球
幼若化検査</t>
    <rPh sb="9" eb="11">
      <t>ケンサ</t>
    </rPh>
    <phoneticPr fontId="5"/>
  </si>
  <si>
    <t>ｷﾒﾘｽﾞﾑ
解析</t>
    <rPh sb="7" eb="9">
      <t>カイセキ</t>
    </rPh>
    <phoneticPr fontId="5"/>
  </si>
  <si>
    <t>輸血部門システムの名称（略称）</t>
    <rPh sb="0" eb="2">
      <t>ユケツ</t>
    </rPh>
    <rPh sb="2" eb="4">
      <t>ブモン</t>
    </rPh>
    <rPh sb="9" eb="11">
      <t>メイショウ</t>
    </rPh>
    <rPh sb="12" eb="14">
      <t>リャクショウ</t>
    </rPh>
    <phoneticPr fontId="3"/>
  </si>
  <si>
    <t>システムベンダ名</t>
    <rPh sb="7" eb="8">
      <t>メイ</t>
    </rPh>
    <phoneticPr fontId="3"/>
  </si>
  <si>
    <t>患者と血液バッグのバーコード認証</t>
    <rPh sb="0" eb="2">
      <t>カンジャ</t>
    </rPh>
    <rPh sb="3" eb="5">
      <t>ケツエキ</t>
    </rPh>
    <rPh sb="14" eb="16">
      <t>ニンショウ</t>
    </rPh>
    <phoneticPr fontId="3"/>
  </si>
  <si>
    <t>分割製剤の管理に対応が可能か</t>
    <rPh sb="0" eb="2">
      <t>ブンカツ</t>
    </rPh>
    <rPh sb="2" eb="4">
      <t>セイザイ</t>
    </rPh>
    <rPh sb="5" eb="7">
      <t>カンリ</t>
    </rPh>
    <rPh sb="8" eb="10">
      <t>タイオウ</t>
    </rPh>
    <rPh sb="11" eb="13">
      <t>カノウ</t>
    </rPh>
    <phoneticPr fontId="5"/>
  </si>
  <si>
    <t>アルブミン製剤の管理に対応が可能か</t>
    <rPh sb="5" eb="7">
      <t>セイザイ</t>
    </rPh>
    <rPh sb="8" eb="10">
      <t>カンリ</t>
    </rPh>
    <rPh sb="11" eb="13">
      <t>タイオウ</t>
    </rPh>
    <rPh sb="14" eb="16">
      <t>カノウ</t>
    </rPh>
    <phoneticPr fontId="3"/>
  </si>
  <si>
    <t>輸血部（門）関連組織</t>
    <rPh sb="0" eb="2">
      <t>ユケツ</t>
    </rPh>
    <rPh sb="2" eb="3">
      <t>ブ</t>
    </rPh>
    <rPh sb="4" eb="5">
      <t>モン</t>
    </rPh>
    <rPh sb="6" eb="8">
      <t>カンレン</t>
    </rPh>
    <rPh sb="8" eb="10">
      <t>ソシキ</t>
    </rPh>
    <phoneticPr fontId="3"/>
  </si>
  <si>
    <t>輸血療法委員会の扱い</t>
    <rPh sb="0" eb="2">
      <t>ユケツ</t>
    </rPh>
    <rPh sb="2" eb="4">
      <t>リョウホウ</t>
    </rPh>
    <rPh sb="4" eb="7">
      <t>イインカイ</t>
    </rPh>
    <rPh sb="8" eb="9">
      <t>アツカ</t>
    </rPh>
    <phoneticPr fontId="3"/>
  </si>
  <si>
    <t>教授</t>
    <rPh sb="0" eb="2">
      <t>キョウジュ</t>
    </rPh>
    <phoneticPr fontId="3"/>
  </si>
  <si>
    <t>准教授</t>
    <rPh sb="0" eb="1">
      <t>ジュン</t>
    </rPh>
    <rPh sb="1" eb="3">
      <t>キョウジュ</t>
    </rPh>
    <phoneticPr fontId="3"/>
  </si>
  <si>
    <t>講師</t>
    <rPh sb="0" eb="2">
      <t>コウシ</t>
    </rPh>
    <phoneticPr fontId="3"/>
  </si>
  <si>
    <t>助教</t>
    <rPh sb="0" eb="1">
      <t>ジョ</t>
    </rPh>
    <rPh sb="1" eb="2">
      <t>キョウ</t>
    </rPh>
    <phoneticPr fontId="3"/>
  </si>
  <si>
    <t>医員</t>
    <rPh sb="0" eb="2">
      <t>イイン</t>
    </rPh>
    <phoneticPr fontId="3"/>
  </si>
  <si>
    <t>技師長（相当職）</t>
    <rPh sb="0" eb="3">
      <t>ギシチョウ</t>
    </rPh>
    <rPh sb="4" eb="6">
      <t>ソウトウ</t>
    </rPh>
    <rPh sb="6" eb="7">
      <t>ショク</t>
    </rPh>
    <phoneticPr fontId="3"/>
  </si>
  <si>
    <t>副技師長（相当職）</t>
    <rPh sb="0" eb="1">
      <t>フク</t>
    </rPh>
    <rPh sb="1" eb="4">
      <t>ギシチョウ</t>
    </rPh>
    <rPh sb="5" eb="7">
      <t>ソウトウ</t>
    </rPh>
    <rPh sb="7" eb="8">
      <t>ショク</t>
    </rPh>
    <phoneticPr fontId="3"/>
  </si>
  <si>
    <t>主任技師（相当職）</t>
    <rPh sb="0" eb="2">
      <t>シュニン</t>
    </rPh>
    <rPh sb="2" eb="4">
      <t>ギシ</t>
    </rPh>
    <rPh sb="5" eb="7">
      <t>ソウトウ</t>
    </rPh>
    <rPh sb="7" eb="8">
      <t>ショク</t>
    </rPh>
    <phoneticPr fontId="3"/>
  </si>
  <si>
    <t>常勤技師</t>
    <rPh sb="0" eb="2">
      <t>ジョウキン</t>
    </rPh>
    <rPh sb="2" eb="4">
      <t>ギシ</t>
    </rPh>
    <phoneticPr fontId="3"/>
  </si>
  <si>
    <t>非常勤技師（8時間勤務）</t>
    <rPh sb="0" eb="3">
      <t>ヒジョウキン</t>
    </rPh>
    <rPh sb="3" eb="5">
      <t>ギシ</t>
    </rPh>
    <rPh sb="7" eb="9">
      <t>ジカン</t>
    </rPh>
    <rPh sb="9" eb="11">
      <t>キンム</t>
    </rPh>
    <phoneticPr fontId="3"/>
  </si>
  <si>
    <t>非常勤技師（パートタイム）</t>
    <rPh sb="0" eb="3">
      <t>ヒジョウキン</t>
    </rPh>
    <rPh sb="3" eb="5">
      <t>ギシ</t>
    </rPh>
    <phoneticPr fontId="3"/>
  </si>
  <si>
    <t>合計技師数</t>
    <rPh sb="0" eb="2">
      <t>ゴウケイ</t>
    </rPh>
    <rPh sb="2" eb="4">
      <t>ギシ</t>
    </rPh>
    <rPh sb="4" eb="5">
      <t>スウ</t>
    </rPh>
    <phoneticPr fontId="3"/>
  </si>
  <si>
    <t>看護師長（相当職）</t>
    <rPh sb="0" eb="3">
      <t>カンゴシ</t>
    </rPh>
    <rPh sb="3" eb="4">
      <t>チョウ</t>
    </rPh>
    <rPh sb="5" eb="7">
      <t>ソウトウ</t>
    </rPh>
    <rPh sb="7" eb="8">
      <t>ショク</t>
    </rPh>
    <phoneticPr fontId="3"/>
  </si>
  <si>
    <t>副看護師長（相当職）</t>
    <rPh sb="0" eb="1">
      <t>フク</t>
    </rPh>
    <rPh sb="1" eb="4">
      <t>カンゴシ</t>
    </rPh>
    <rPh sb="4" eb="5">
      <t>チョウ</t>
    </rPh>
    <rPh sb="6" eb="8">
      <t>ソウトウ</t>
    </rPh>
    <rPh sb="8" eb="9">
      <t>ショク</t>
    </rPh>
    <phoneticPr fontId="3"/>
  </si>
  <si>
    <t>看護師</t>
    <rPh sb="0" eb="3">
      <t>カンゴシ</t>
    </rPh>
    <phoneticPr fontId="3"/>
  </si>
  <si>
    <t>合計看護師数</t>
    <rPh sb="0" eb="2">
      <t>ゴウケイ</t>
    </rPh>
    <rPh sb="2" eb="5">
      <t>カンゴシ</t>
    </rPh>
    <rPh sb="5" eb="6">
      <t>スウ</t>
    </rPh>
    <phoneticPr fontId="3"/>
  </si>
  <si>
    <t>回数/年</t>
    <rPh sb="0" eb="2">
      <t>カイスウ</t>
    </rPh>
    <rPh sb="3" eb="4">
      <t>ネン</t>
    </rPh>
    <phoneticPr fontId="3"/>
  </si>
  <si>
    <t>合計時間（ｈ）</t>
    <rPh sb="0" eb="2">
      <t>ゴウケイ</t>
    </rPh>
    <rPh sb="2" eb="4">
      <t>ジカン</t>
    </rPh>
    <phoneticPr fontId="3"/>
  </si>
  <si>
    <t>講義合計時間（ｈ）</t>
    <rPh sb="0" eb="2">
      <t>コウギ</t>
    </rPh>
    <rPh sb="2" eb="4">
      <t>ゴウケイ</t>
    </rPh>
    <rPh sb="4" eb="6">
      <t>ジカン</t>
    </rPh>
    <phoneticPr fontId="3"/>
  </si>
  <si>
    <t>担当者</t>
    <rPh sb="0" eb="3">
      <t>タントウシャ</t>
    </rPh>
    <phoneticPr fontId="3"/>
  </si>
  <si>
    <t>実習合計時間（ｈ）</t>
    <rPh sb="0" eb="2">
      <t>ジッシュウ</t>
    </rPh>
    <rPh sb="2" eb="4">
      <t>ゴウケイ</t>
    </rPh>
    <rPh sb="4" eb="6">
      <t>ジカン</t>
    </rPh>
    <phoneticPr fontId="3"/>
  </si>
  <si>
    <t>輸血認定医の研修施設</t>
    <rPh sb="0" eb="2">
      <t>ユケツ</t>
    </rPh>
    <rPh sb="2" eb="4">
      <t>ニンテイ</t>
    </rPh>
    <rPh sb="4" eb="5">
      <t>イ</t>
    </rPh>
    <rPh sb="6" eb="8">
      <t>ケンシュウ</t>
    </rPh>
    <rPh sb="8" eb="10">
      <t>シセツ</t>
    </rPh>
    <phoneticPr fontId="3"/>
  </si>
  <si>
    <t>認定輸血技師の研修施設</t>
    <rPh sb="0" eb="2">
      <t>ニンテイ</t>
    </rPh>
    <rPh sb="2" eb="4">
      <t>ユケツ</t>
    </rPh>
    <rPh sb="4" eb="6">
      <t>ギシ</t>
    </rPh>
    <rPh sb="7" eb="9">
      <t>ケンシュウ</t>
    </rPh>
    <rPh sb="9" eb="11">
      <t>シセツ</t>
    </rPh>
    <phoneticPr fontId="3"/>
  </si>
  <si>
    <t>研修受け入れ人数</t>
    <rPh sb="0" eb="2">
      <t>ケンシュウ</t>
    </rPh>
    <rPh sb="2" eb="3">
      <t>ウ</t>
    </rPh>
    <rPh sb="4" eb="5">
      <t>イ</t>
    </rPh>
    <rPh sb="6" eb="8">
      <t>ニンズウ</t>
    </rPh>
    <phoneticPr fontId="3"/>
  </si>
  <si>
    <t>輸血専任技師数（常勤）</t>
    <rPh sb="0" eb="2">
      <t>ユケツ</t>
    </rPh>
    <rPh sb="2" eb="4">
      <t>センニン</t>
    </rPh>
    <rPh sb="4" eb="6">
      <t>ギシ</t>
    </rPh>
    <rPh sb="6" eb="7">
      <t>スウ</t>
    </rPh>
    <rPh sb="8" eb="10">
      <t>ジョウキン</t>
    </rPh>
    <phoneticPr fontId="3"/>
  </si>
  <si>
    <t>輸血専任技師数（非常勤）</t>
    <rPh sb="0" eb="2">
      <t>ユケツ</t>
    </rPh>
    <rPh sb="2" eb="4">
      <t>センニン</t>
    </rPh>
    <rPh sb="4" eb="6">
      <t>ギシ</t>
    </rPh>
    <rPh sb="6" eb="7">
      <t>スウ</t>
    </rPh>
    <rPh sb="8" eb="11">
      <t>ヒジョウキン</t>
    </rPh>
    <phoneticPr fontId="3"/>
  </si>
  <si>
    <t>その他の技師数（常勤）</t>
    <rPh sb="2" eb="3">
      <t>タ</t>
    </rPh>
    <rPh sb="4" eb="6">
      <t>ギシ</t>
    </rPh>
    <rPh sb="6" eb="7">
      <t>スウ</t>
    </rPh>
    <rPh sb="8" eb="10">
      <t>ジョウキン</t>
    </rPh>
    <phoneticPr fontId="3"/>
  </si>
  <si>
    <t>その他の技師数（非常勤）</t>
    <rPh sb="2" eb="3">
      <t>タ</t>
    </rPh>
    <rPh sb="4" eb="6">
      <t>ギシ</t>
    </rPh>
    <rPh sb="6" eb="7">
      <t>スウ</t>
    </rPh>
    <rPh sb="8" eb="11">
      <t>ヒジョウキン</t>
    </rPh>
    <phoneticPr fontId="3"/>
  </si>
  <si>
    <t>開始時刻</t>
    <rPh sb="0" eb="2">
      <t>カイシ</t>
    </rPh>
    <rPh sb="2" eb="4">
      <t>ジコク</t>
    </rPh>
    <phoneticPr fontId="3"/>
  </si>
  <si>
    <t>終了時刻</t>
    <rPh sb="0" eb="2">
      <t>シュウリョウ</t>
    </rPh>
    <rPh sb="2" eb="4">
      <t>ジコク</t>
    </rPh>
    <phoneticPr fontId="3"/>
  </si>
  <si>
    <t>血液型</t>
    <rPh sb="0" eb="3">
      <t>ケツエキガタ</t>
    </rPh>
    <phoneticPr fontId="3"/>
  </si>
  <si>
    <t>不規則抗体</t>
    <rPh sb="0" eb="3">
      <t>フキソク</t>
    </rPh>
    <rPh sb="3" eb="5">
      <t>コウタイ</t>
    </rPh>
    <phoneticPr fontId="3"/>
  </si>
  <si>
    <t>RCC・FFPの発注と受領</t>
    <rPh sb="8" eb="10">
      <t>ハッチュウ</t>
    </rPh>
    <rPh sb="11" eb="13">
      <t>ジュリョウ</t>
    </rPh>
    <phoneticPr fontId="3"/>
  </si>
  <si>
    <t>血小板の発注と受領</t>
    <rPh sb="0" eb="3">
      <t>ケッショウバン</t>
    </rPh>
    <rPh sb="4" eb="6">
      <t>ハッチュウ</t>
    </rPh>
    <rPh sb="7" eb="9">
      <t>ジュリョウ</t>
    </rPh>
    <phoneticPr fontId="3"/>
  </si>
  <si>
    <t>製剤の出庫処理</t>
    <rPh sb="0" eb="2">
      <t>セイザイ</t>
    </rPh>
    <rPh sb="3" eb="5">
      <t>シュッコ</t>
    </rPh>
    <rPh sb="5" eb="7">
      <t>ショリ</t>
    </rPh>
    <phoneticPr fontId="3"/>
  </si>
  <si>
    <t>放射線照射</t>
    <rPh sb="0" eb="3">
      <t>ホウシャセン</t>
    </rPh>
    <rPh sb="3" eb="5">
      <t>ショウシャ</t>
    </rPh>
    <phoneticPr fontId="3"/>
  </si>
  <si>
    <t>血液型未検査患者における医師の血液型検査</t>
    <rPh sb="0" eb="3">
      <t>ケツエキカタ</t>
    </rPh>
    <rPh sb="3" eb="6">
      <t>ミケンサ</t>
    </rPh>
    <rPh sb="6" eb="8">
      <t>カンジャ</t>
    </rPh>
    <rPh sb="12" eb="14">
      <t>イシ</t>
    </rPh>
    <rPh sb="15" eb="20">
      <t>ケツエキカタケンサ</t>
    </rPh>
    <phoneticPr fontId="6"/>
  </si>
  <si>
    <t>単位</t>
    <rPh sb="0" eb="2">
      <t>タンイ</t>
    </rPh>
    <phoneticPr fontId="3"/>
  </si>
  <si>
    <t>200ｍL由来製剤</t>
    <rPh sb="5" eb="7">
      <t>ユライ</t>
    </rPh>
    <rPh sb="7" eb="9">
      <t>セイザイ</t>
    </rPh>
    <phoneticPr fontId="4"/>
  </si>
  <si>
    <t>400ｍL由来製剤</t>
    <rPh sb="5" eb="7">
      <t>ユライ</t>
    </rPh>
    <rPh sb="7" eb="9">
      <t>セイザイ</t>
    </rPh>
    <phoneticPr fontId="4"/>
  </si>
  <si>
    <t>アルブミン製剤使用量（ｇ）</t>
    <rPh sb="5" eb="7">
      <t>セイザイ</t>
    </rPh>
    <rPh sb="7" eb="10">
      <t>シヨウリョウ</t>
    </rPh>
    <phoneticPr fontId="3"/>
  </si>
  <si>
    <t>FFP/RBC</t>
  </si>
  <si>
    <t>Alb/3/RBC</t>
  </si>
  <si>
    <t>赤血球製剤（人）
（自己血を除く）</t>
    <rPh sb="0" eb="3">
      <t>セッケッキュウ</t>
    </rPh>
    <rPh sb="3" eb="5">
      <t>セイザイ</t>
    </rPh>
    <rPh sb="6" eb="7">
      <t>ニン</t>
    </rPh>
    <rPh sb="10" eb="12">
      <t>ジコ</t>
    </rPh>
    <rPh sb="12" eb="13">
      <t>ケツ</t>
    </rPh>
    <rPh sb="14" eb="15">
      <t>ノゾ</t>
    </rPh>
    <phoneticPr fontId="4"/>
  </si>
  <si>
    <t>血小板製剤
（人）</t>
    <rPh sb="0" eb="3">
      <t>ケッショウバン</t>
    </rPh>
    <rPh sb="3" eb="5">
      <t>セイザイ</t>
    </rPh>
    <rPh sb="7" eb="8">
      <t>ニン</t>
    </rPh>
    <phoneticPr fontId="4"/>
  </si>
  <si>
    <t>採血場所</t>
    <rPh sb="0" eb="2">
      <t>サイケツ</t>
    </rPh>
    <rPh sb="2" eb="4">
      <t>バショ</t>
    </rPh>
    <phoneticPr fontId="5"/>
  </si>
  <si>
    <t>採血担当</t>
    <rPh sb="0" eb="2">
      <t>サイケツ</t>
    </rPh>
    <rPh sb="2" eb="4">
      <t>タントウ</t>
    </rPh>
    <phoneticPr fontId="5"/>
  </si>
  <si>
    <t>全血保管</t>
    <rPh sb="0" eb="1">
      <t>ゼン</t>
    </rPh>
    <rPh sb="1" eb="2">
      <t>ケツ</t>
    </rPh>
    <rPh sb="2" eb="4">
      <t>ホカン</t>
    </rPh>
    <phoneticPr fontId="4"/>
  </si>
  <si>
    <t>MAP+FFP保管</t>
    <rPh sb="7" eb="9">
      <t>ホカン</t>
    </rPh>
    <phoneticPr fontId="5"/>
  </si>
  <si>
    <t>その他の保管</t>
    <rPh sb="2" eb="3">
      <t>タ</t>
    </rPh>
    <rPh sb="4" eb="6">
      <t>ホカン</t>
    </rPh>
    <phoneticPr fontId="5"/>
  </si>
  <si>
    <t>自己血用専用保冷庫</t>
    <rPh sb="0" eb="2">
      <t>ジコ</t>
    </rPh>
    <rPh sb="2" eb="3">
      <t>ケツ</t>
    </rPh>
    <rPh sb="3" eb="4">
      <t>ヨウ</t>
    </rPh>
    <rPh sb="4" eb="6">
      <t>センヨウ</t>
    </rPh>
    <rPh sb="6" eb="7">
      <t>ホ</t>
    </rPh>
    <rPh sb="7" eb="8">
      <t>レイ</t>
    </rPh>
    <rPh sb="8" eb="9">
      <t>コ</t>
    </rPh>
    <phoneticPr fontId="5"/>
  </si>
  <si>
    <t>ウイルス感染者の自己血</t>
    <rPh sb="4" eb="6">
      <t>カンセン</t>
    </rPh>
    <rPh sb="6" eb="7">
      <t>シャ</t>
    </rPh>
    <rPh sb="8" eb="10">
      <t>ジコ</t>
    </rPh>
    <rPh sb="10" eb="11">
      <t>ケツ</t>
    </rPh>
    <phoneticPr fontId="5"/>
  </si>
  <si>
    <t>200mL以内</t>
    <rPh sb="5" eb="7">
      <t>イナイ</t>
    </rPh>
    <phoneticPr fontId="5"/>
  </si>
  <si>
    <t>その他の自己血関連業務</t>
    <rPh sb="2" eb="3">
      <t>タ</t>
    </rPh>
    <rPh sb="4" eb="7">
      <t>ジコケツ</t>
    </rPh>
    <rPh sb="7" eb="9">
      <t>カンレン</t>
    </rPh>
    <rPh sb="9" eb="11">
      <t>ギョウム</t>
    </rPh>
    <phoneticPr fontId="5"/>
  </si>
  <si>
    <t>件数</t>
    <rPh sb="0" eb="2">
      <t>ケンスウ</t>
    </rPh>
    <phoneticPr fontId="6"/>
  </si>
  <si>
    <t>同種血小板</t>
    <rPh sb="0" eb="2">
      <t>ドウシュ</t>
    </rPh>
    <rPh sb="2" eb="5">
      <t>ケッショウバン</t>
    </rPh>
    <phoneticPr fontId="5"/>
  </si>
  <si>
    <t>自己血小板</t>
    <rPh sb="0" eb="2">
      <t>ジコ</t>
    </rPh>
    <rPh sb="2" eb="5">
      <t>ケッショウバン</t>
    </rPh>
    <phoneticPr fontId="5"/>
  </si>
  <si>
    <t>顆粒球</t>
    <rPh sb="0" eb="2">
      <t>カリュウ</t>
    </rPh>
    <rPh sb="2" eb="3">
      <t>キュウ</t>
    </rPh>
    <phoneticPr fontId="5"/>
  </si>
  <si>
    <t>血漿</t>
    <rPh sb="0" eb="2">
      <t>ケッショウ</t>
    </rPh>
    <phoneticPr fontId="4"/>
  </si>
  <si>
    <t>血漿交換</t>
    <rPh sb="0" eb="2">
      <t>ケッショウ</t>
    </rPh>
    <rPh sb="2" eb="4">
      <t>コウカン</t>
    </rPh>
    <phoneticPr fontId="5"/>
  </si>
  <si>
    <t>血漿除去</t>
    <rPh sb="0" eb="2">
      <t>ケッショウ</t>
    </rPh>
    <rPh sb="2" eb="4">
      <t>ジョキョ</t>
    </rPh>
    <phoneticPr fontId="5"/>
  </si>
  <si>
    <t>細胞除去</t>
    <rPh sb="0" eb="2">
      <t>サイボウ</t>
    </rPh>
    <rPh sb="2" eb="4">
      <t>ジョキョ</t>
    </rPh>
    <phoneticPr fontId="5"/>
  </si>
  <si>
    <t>輸血部の協力業務</t>
    <rPh sb="0" eb="3">
      <t>ユケツブ</t>
    </rPh>
    <rPh sb="4" eb="6">
      <t>キョウリョク</t>
    </rPh>
    <rPh sb="6" eb="8">
      <t>ギョウム</t>
    </rPh>
    <phoneticPr fontId="5"/>
  </si>
  <si>
    <t>回数</t>
    <rPh sb="0" eb="2">
      <t>カイスウ</t>
    </rPh>
    <phoneticPr fontId="5"/>
  </si>
  <si>
    <t>（採取）回数</t>
    <rPh sb="1" eb="3">
      <t>サイシュ</t>
    </rPh>
    <rPh sb="4" eb="6">
      <t>カイスウ</t>
    </rPh>
    <phoneticPr fontId="5"/>
  </si>
  <si>
    <t>患者数</t>
    <rPh sb="0" eb="3">
      <t>カンジャスウ</t>
    </rPh>
    <phoneticPr fontId="3"/>
  </si>
  <si>
    <t>項目名</t>
    <rPh sb="0" eb="2">
      <t>コウモク</t>
    </rPh>
    <rPh sb="2" eb="3">
      <t>メイ</t>
    </rPh>
    <phoneticPr fontId="3"/>
  </si>
  <si>
    <t>Rh(D因子)</t>
    <rPh sb="4" eb="6">
      <t>インシ</t>
    </rPh>
    <phoneticPr fontId="5"/>
  </si>
  <si>
    <t>交差試験
（バッグ数）</t>
    <rPh sb="9" eb="10">
      <t>カズ</t>
    </rPh>
    <phoneticPr fontId="5"/>
  </si>
  <si>
    <t>Ａ型転移酵素</t>
    <rPh sb="1" eb="2">
      <t>カタ</t>
    </rPh>
    <rPh sb="2" eb="4">
      <t>テンイ</t>
    </rPh>
    <rPh sb="4" eb="6">
      <t>コウソ</t>
    </rPh>
    <phoneticPr fontId="5"/>
  </si>
  <si>
    <t>Ｂ型転移酵素</t>
    <rPh sb="1" eb="2">
      <t>カタ</t>
    </rPh>
    <rPh sb="2" eb="4">
      <t>テンイ</t>
    </rPh>
    <rPh sb="4" eb="6">
      <t>コウソ</t>
    </rPh>
    <phoneticPr fontId="5"/>
  </si>
  <si>
    <t>その他のRh因子</t>
    <rPh sb="2" eb="3">
      <t>タ</t>
    </rPh>
    <phoneticPr fontId="5"/>
  </si>
  <si>
    <t>ﾒﾁﾙｾﾙﾛｰｽ培地</t>
    <rPh sb="8" eb="10">
      <t>バイチ</t>
    </rPh>
    <phoneticPr fontId="5"/>
  </si>
  <si>
    <t>FCM法</t>
    <rPh sb="3" eb="4">
      <t>ホウ</t>
    </rPh>
    <phoneticPr fontId="5"/>
  </si>
  <si>
    <t>名称</t>
    <rPh sb="0" eb="2">
      <t>メイショウ</t>
    </rPh>
    <phoneticPr fontId="3"/>
  </si>
  <si>
    <t>FFP</t>
  </si>
  <si>
    <t>PC</t>
  </si>
  <si>
    <t>HLA-PC</t>
  </si>
  <si>
    <t>学会認定</t>
    <rPh sb="0" eb="2">
      <t>ガッカイ</t>
    </rPh>
    <rPh sb="2" eb="4">
      <t>ニンテイ</t>
    </rPh>
    <phoneticPr fontId="3"/>
  </si>
  <si>
    <t>認定医数</t>
    <rPh sb="0" eb="2">
      <t>ニンテイ</t>
    </rPh>
    <rPh sb="2" eb="3">
      <t>イ</t>
    </rPh>
    <rPh sb="3" eb="4">
      <t>スウ</t>
    </rPh>
    <phoneticPr fontId="3"/>
  </si>
  <si>
    <t>小グループ</t>
    <rPh sb="0" eb="1">
      <t>ショウ</t>
    </rPh>
    <phoneticPr fontId="3"/>
  </si>
  <si>
    <t>講義</t>
    <rPh sb="0" eb="2">
      <t>コウギ</t>
    </rPh>
    <phoneticPr fontId="3"/>
  </si>
  <si>
    <t>実習</t>
    <rPh sb="0" eb="2">
      <t>ジッシュウ</t>
    </rPh>
    <phoneticPr fontId="3"/>
  </si>
  <si>
    <t>学年対象</t>
    <rPh sb="0" eb="2">
      <t>ガクネン</t>
    </rPh>
    <rPh sb="2" eb="4">
      <t>タイショウ</t>
    </rPh>
    <phoneticPr fontId="3"/>
  </si>
  <si>
    <t>担当者</t>
    <rPh sb="0" eb="3">
      <t>タントウシャ</t>
    </rPh>
    <phoneticPr fontId="3"/>
  </si>
  <si>
    <t>医学部医学科</t>
    <rPh sb="0" eb="2">
      <t>イガク</t>
    </rPh>
    <rPh sb="2" eb="3">
      <t>ブ</t>
    </rPh>
    <rPh sb="3" eb="6">
      <t>イガクカ</t>
    </rPh>
    <phoneticPr fontId="3"/>
  </si>
  <si>
    <t>医学部保健衛生学科等・医療短大等学生</t>
    <rPh sb="0" eb="2">
      <t>イガク</t>
    </rPh>
    <rPh sb="2" eb="3">
      <t>ブ</t>
    </rPh>
    <rPh sb="3" eb="5">
      <t>ホケン</t>
    </rPh>
    <rPh sb="5" eb="7">
      <t>エイセイ</t>
    </rPh>
    <rPh sb="7" eb="9">
      <t>ガッカ</t>
    </rPh>
    <rPh sb="9" eb="10">
      <t>トウ</t>
    </rPh>
    <rPh sb="11" eb="13">
      <t>イリョウ</t>
    </rPh>
    <rPh sb="13" eb="15">
      <t>タンダイ</t>
    </rPh>
    <rPh sb="15" eb="16">
      <t>トウ</t>
    </rPh>
    <rPh sb="16" eb="18">
      <t>ガクセイ</t>
    </rPh>
    <phoneticPr fontId="3"/>
  </si>
  <si>
    <t>講義</t>
    <rPh sb="0" eb="2">
      <t>コウギ</t>
    </rPh>
    <phoneticPr fontId="3"/>
  </si>
  <si>
    <t>新卒医師</t>
    <rPh sb="0" eb="2">
      <t>シンソツ</t>
    </rPh>
    <rPh sb="2" eb="4">
      <t>イシ</t>
    </rPh>
    <phoneticPr fontId="3"/>
  </si>
  <si>
    <t>全体</t>
    <rPh sb="0" eb="2">
      <t>ゼンタイ</t>
    </rPh>
    <phoneticPr fontId="3"/>
  </si>
  <si>
    <t>看護師</t>
    <rPh sb="0" eb="3">
      <t>カンゴシ</t>
    </rPh>
    <phoneticPr fontId="3"/>
  </si>
  <si>
    <t>その他看護師対象</t>
    <rPh sb="2" eb="3">
      <t>タ</t>
    </rPh>
    <rPh sb="3" eb="6">
      <t>カンゴシ</t>
    </rPh>
    <rPh sb="6" eb="8">
      <t>タイショウ</t>
    </rPh>
    <phoneticPr fontId="3"/>
  </si>
  <si>
    <t>学会認定看護師の研修施設</t>
    <rPh sb="0" eb="2">
      <t>ガッカイ</t>
    </rPh>
    <rPh sb="2" eb="4">
      <t>ニンテイ</t>
    </rPh>
    <rPh sb="4" eb="7">
      <t>カンゴシ</t>
    </rPh>
    <rPh sb="8" eb="10">
      <t>ケンシュウ</t>
    </rPh>
    <rPh sb="10" eb="12">
      <t>シセツ</t>
    </rPh>
    <phoneticPr fontId="3"/>
  </si>
  <si>
    <t>夜間勤務</t>
    <rPh sb="0" eb="2">
      <t>ヤカン</t>
    </rPh>
    <rPh sb="2" eb="4">
      <t>キンム</t>
    </rPh>
    <phoneticPr fontId="3"/>
  </si>
  <si>
    <t>休日勤務</t>
    <rPh sb="0" eb="2">
      <t>キュウジツ</t>
    </rPh>
    <rPh sb="2" eb="4">
      <t>キンム</t>
    </rPh>
    <phoneticPr fontId="3"/>
  </si>
  <si>
    <t>部（門）長等</t>
    <rPh sb="0" eb="1">
      <t>ブ</t>
    </rPh>
    <rPh sb="2" eb="3">
      <t>モン</t>
    </rPh>
    <rPh sb="4" eb="6">
      <t>ナガラ</t>
    </rPh>
    <phoneticPr fontId="3"/>
  </si>
  <si>
    <t>部（門）長等</t>
    <rPh sb="0" eb="1">
      <t>ブ</t>
    </rPh>
    <rPh sb="2" eb="3">
      <t>モン</t>
    </rPh>
    <rPh sb="4" eb="6">
      <t>ナガラ</t>
    </rPh>
    <rPh sb="5" eb="6">
      <t>トウ</t>
    </rPh>
    <phoneticPr fontId="2"/>
  </si>
  <si>
    <t>特殊業務</t>
    <rPh sb="0" eb="2">
      <t>トクシュ</t>
    </rPh>
    <rPh sb="2" eb="4">
      <t>ギョウム</t>
    </rPh>
    <phoneticPr fontId="2"/>
  </si>
  <si>
    <t>血液製剤の廃棄</t>
    <rPh sb="0" eb="2">
      <t>ケツエキ</t>
    </rPh>
    <rPh sb="2" eb="4">
      <t>セイザイ</t>
    </rPh>
    <rPh sb="5" eb="7">
      <t>ハイキ</t>
    </rPh>
    <phoneticPr fontId="2"/>
  </si>
  <si>
    <t>コンピュータの利用状況</t>
    <rPh sb="7" eb="9">
      <t>リヨウ</t>
    </rPh>
    <rPh sb="9" eb="11">
      <t>ジョウキョウ</t>
    </rPh>
    <phoneticPr fontId="2"/>
  </si>
  <si>
    <t>施設概要</t>
    <rPh sb="0" eb="2">
      <t>シセツ</t>
    </rPh>
    <rPh sb="2" eb="4">
      <t>ガイヨウ</t>
    </rPh>
    <phoneticPr fontId="2"/>
  </si>
  <si>
    <t>（円）</t>
    <rPh sb="1" eb="2">
      <t>エン</t>
    </rPh>
    <phoneticPr fontId="2"/>
  </si>
  <si>
    <t>（％）</t>
  </si>
  <si>
    <t>（％）</t>
  </si>
  <si>
    <t>全赤血球製剤廃棄金額</t>
    <rPh sb="8" eb="10">
      <t>キンガク</t>
    </rPh>
    <phoneticPr fontId="4"/>
  </si>
  <si>
    <t>全赤血球製剤廃棄率</t>
  </si>
  <si>
    <t>新鮮凍結血漿廃棄金額</t>
    <rPh sb="8" eb="10">
      <t>キンガク</t>
    </rPh>
    <phoneticPr fontId="4"/>
  </si>
  <si>
    <t>新鮮凍結血漿廃棄率</t>
  </si>
  <si>
    <t>濃厚血小板廃棄金額</t>
    <rPh sb="7" eb="9">
      <t>キンガク</t>
    </rPh>
    <phoneticPr fontId="4"/>
  </si>
  <si>
    <t>濃厚血小板廃棄率</t>
  </si>
  <si>
    <t>赤血球製剤（自己血を除く）</t>
    <rPh sb="0" eb="3">
      <t>セッケッキュウ</t>
    </rPh>
    <rPh sb="3" eb="5">
      <t>セイザイ</t>
    </rPh>
    <rPh sb="6" eb="8">
      <t>ジコ</t>
    </rPh>
    <rPh sb="8" eb="9">
      <t>ケツ</t>
    </rPh>
    <rPh sb="10" eb="11">
      <t>ノゾ</t>
    </rPh>
    <phoneticPr fontId="4"/>
  </si>
  <si>
    <t>血小板製剤</t>
    <rPh sb="0" eb="3">
      <t>ケッショウバン</t>
    </rPh>
    <rPh sb="3" eb="5">
      <t>セイザイ</t>
    </rPh>
    <phoneticPr fontId="4"/>
  </si>
  <si>
    <t>アルブミン製剤使用量</t>
    <rPh sb="5" eb="7">
      <t>セイザイ</t>
    </rPh>
    <rPh sb="7" eb="10">
      <t>シヨウリョウ</t>
    </rPh>
    <phoneticPr fontId="3"/>
  </si>
  <si>
    <t>（ｇ）</t>
  </si>
  <si>
    <t>開始時刻（mm:ss）</t>
    <rPh sb="0" eb="2">
      <t>カイシ</t>
    </rPh>
    <rPh sb="2" eb="4">
      <t>ジコク</t>
    </rPh>
    <phoneticPr fontId="3"/>
  </si>
  <si>
    <t>終了時刻（mm:ss）</t>
    <rPh sb="0" eb="2">
      <t>シュウリョウ</t>
    </rPh>
    <rPh sb="2" eb="4">
      <t>ジコク</t>
    </rPh>
    <phoneticPr fontId="3"/>
  </si>
  <si>
    <t>夜間・休日の輸血業務体制</t>
    <rPh sb="0" eb="2">
      <t>ヤカン</t>
    </rPh>
    <rPh sb="3" eb="5">
      <t>キュウジツ</t>
    </rPh>
    <rPh sb="6" eb="8">
      <t>ユケツ</t>
    </rPh>
    <rPh sb="8" eb="10">
      <t>ギョウム</t>
    </rPh>
    <rPh sb="10" eb="12">
      <t>タイセイ</t>
    </rPh>
    <phoneticPr fontId="3"/>
  </si>
  <si>
    <t>○</t>
  </si>
  <si>
    <t>×</t>
  </si>
  <si>
    <t>分けて管理しない</t>
    <rPh sb="0" eb="1">
      <t>ワ</t>
    </rPh>
    <rPh sb="3" eb="5">
      <t>カンリ</t>
    </rPh>
    <phoneticPr fontId="2"/>
  </si>
  <si>
    <t>採血しない</t>
    <rPh sb="0" eb="2">
      <t>サイケツ</t>
    </rPh>
    <phoneticPr fontId="2"/>
  </si>
  <si>
    <t>感染症専用保冷庫で管理</t>
    <rPh sb="0" eb="3">
      <t>カンセンショウ</t>
    </rPh>
    <rPh sb="3" eb="5">
      <t>センヨウ</t>
    </rPh>
    <rPh sb="5" eb="8">
      <t>ホレイコ</t>
    </rPh>
    <rPh sb="9" eb="11">
      <t>カンリ</t>
    </rPh>
    <phoneticPr fontId="2"/>
  </si>
  <si>
    <t>自己血専用保冷庫の棚で管理</t>
    <rPh sb="0" eb="3">
      <t>ジコケツ</t>
    </rPh>
    <rPh sb="3" eb="5">
      <t>センヨウ</t>
    </rPh>
    <rPh sb="5" eb="8">
      <t>ホレイコ</t>
    </rPh>
    <rPh sb="9" eb="10">
      <t>タナ</t>
    </rPh>
    <rPh sb="11" eb="13">
      <t>カンリ</t>
    </rPh>
    <phoneticPr fontId="2"/>
  </si>
  <si>
    <t>教員</t>
    <rPh sb="0" eb="2">
      <t>キョウイン</t>
    </rPh>
    <phoneticPr fontId="2"/>
  </si>
  <si>
    <t>技師</t>
    <rPh sb="0" eb="2">
      <t>ギシ</t>
    </rPh>
    <phoneticPr fontId="2"/>
  </si>
  <si>
    <t>教員＋技師</t>
    <rPh sb="0" eb="2">
      <t>キョウイン</t>
    </rPh>
    <rPh sb="3" eb="5">
      <t>ギシ</t>
    </rPh>
    <phoneticPr fontId="2"/>
  </si>
  <si>
    <t>その他</t>
    <rPh sb="2" eb="3">
      <t>タ</t>
    </rPh>
    <phoneticPr fontId="2"/>
  </si>
  <si>
    <t>○</t>
  </si>
  <si>
    <t>×</t>
  </si>
  <si>
    <t>夜勤</t>
    <rPh sb="0" eb="2">
      <t>ヤキン</t>
    </rPh>
    <phoneticPr fontId="2"/>
  </si>
  <si>
    <t>変則勤務</t>
    <rPh sb="0" eb="2">
      <t>ヘンソク</t>
    </rPh>
    <rPh sb="2" eb="4">
      <t>キンム</t>
    </rPh>
    <phoneticPr fontId="2"/>
  </si>
  <si>
    <t>非番</t>
    <rPh sb="0" eb="2">
      <t>ヒバン</t>
    </rPh>
    <phoneticPr fontId="2"/>
  </si>
  <si>
    <t>日勤</t>
    <rPh sb="0" eb="2">
      <t>ニッキン</t>
    </rPh>
    <phoneticPr fontId="2"/>
  </si>
  <si>
    <t>半日勤務</t>
    <rPh sb="0" eb="2">
      <t>ハンニチ</t>
    </rPh>
    <rPh sb="2" eb="4">
      <t>キンム</t>
    </rPh>
    <phoneticPr fontId="2"/>
  </si>
  <si>
    <t>（本）</t>
    <rPh sb="1" eb="2">
      <t>ホン</t>
    </rPh>
    <phoneticPr fontId="2"/>
  </si>
  <si>
    <t>（件）</t>
    <rPh sb="1" eb="2">
      <t>ケン</t>
    </rPh>
    <phoneticPr fontId="2"/>
  </si>
  <si>
    <t>（一晩あたり）</t>
    <rPh sb="1" eb="3">
      <t>ヒトバン</t>
    </rPh>
    <phoneticPr fontId="2"/>
  </si>
  <si>
    <t>夜間勤務者数</t>
    <rPh sb="0" eb="2">
      <t>ヤカン</t>
    </rPh>
    <rPh sb="2" eb="4">
      <t>キンム</t>
    </rPh>
    <rPh sb="4" eb="5">
      <t>シャ</t>
    </rPh>
    <rPh sb="5" eb="6">
      <t>スウ</t>
    </rPh>
    <phoneticPr fontId="3"/>
  </si>
  <si>
    <t>○：認定</t>
    <rPh sb="2" eb="4">
      <t>ニンテイ</t>
    </rPh>
    <phoneticPr fontId="2"/>
  </si>
  <si>
    <t>○</t>
  </si>
  <si>
    <t>×</t>
  </si>
  <si>
    <t>○：専任</t>
    <rPh sb="2" eb="4">
      <t>センニン</t>
    </rPh>
    <phoneticPr fontId="2"/>
  </si>
  <si>
    <t>独立組織</t>
    <rPh sb="0" eb="2">
      <t>ドクリツ</t>
    </rPh>
    <rPh sb="2" eb="4">
      <t>ソシキ</t>
    </rPh>
    <phoneticPr fontId="2"/>
  </si>
  <si>
    <t>日直</t>
    <rPh sb="0" eb="2">
      <t>ニッチョク</t>
    </rPh>
    <phoneticPr fontId="2"/>
  </si>
  <si>
    <t>（一日当たり）</t>
    <rPh sb="1" eb="3">
      <t>イチニチ</t>
    </rPh>
    <rPh sb="3" eb="4">
      <t>ア</t>
    </rPh>
    <phoneticPr fontId="2"/>
  </si>
  <si>
    <t>休日（日中）勤務者数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phoneticPr fontId="3"/>
  </si>
  <si>
    <t>振替休</t>
    <rPh sb="0" eb="2">
      <t>フリカエ</t>
    </rPh>
    <rPh sb="2" eb="3">
      <t>キュウ</t>
    </rPh>
    <phoneticPr fontId="2"/>
  </si>
  <si>
    <t>賃金（割増なし）</t>
    <rPh sb="0" eb="2">
      <t>チンギン</t>
    </rPh>
    <rPh sb="3" eb="5">
      <t>ワリマシ</t>
    </rPh>
    <phoneticPr fontId="2"/>
  </si>
  <si>
    <t>賃金（割増あり）</t>
    <rPh sb="0" eb="2">
      <t>チンギン</t>
    </rPh>
    <rPh sb="3" eb="5">
      <t>ワリマシ</t>
    </rPh>
    <phoneticPr fontId="2"/>
  </si>
  <si>
    <t>電話</t>
    <rPh sb="0" eb="2">
      <t>デンワ</t>
    </rPh>
    <phoneticPr fontId="3"/>
  </si>
  <si>
    <r>
      <t>輸血部門の占有面積（m</t>
    </r>
    <r>
      <rPr>
        <vertAlign val="superscript"/>
        <sz val="11"/>
        <rFont val="ＭＳ Ｐゴシック"/>
        <family val="3"/>
      </rPr>
      <t>2</t>
    </r>
    <r>
      <rPr>
        <sz val="11"/>
        <rFont val="Calibri"/>
        <family val="2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3"/>
  </si>
  <si>
    <t>大学名</t>
    <rPh sb="0" eb="3">
      <t>ダイガクメイ</t>
    </rPh>
    <phoneticPr fontId="5"/>
  </si>
  <si>
    <t>病院名</t>
    <rPh sb="0" eb="2">
      <t>ビョウイン</t>
    </rPh>
    <rPh sb="2" eb="3">
      <t>メイ</t>
    </rPh>
    <phoneticPr fontId="5"/>
  </si>
  <si>
    <t>RCC</t>
  </si>
  <si>
    <t>FFP</t>
  </si>
  <si>
    <t>PC</t>
  </si>
  <si>
    <t>HLA-PC</t>
  </si>
  <si>
    <t>FFP/RBC</t>
  </si>
  <si>
    <t>Alb/3/RBC</t>
  </si>
  <si>
    <t>北海道大学</t>
  </si>
  <si>
    <t>北海道大学病院</t>
  </si>
  <si>
    <t>検査･輸血部　輸血検査室</t>
  </si>
  <si>
    <t>060-8648</t>
  </si>
  <si>
    <t>011-706-5725</t>
  </si>
  <si>
    <t>ダイヤルイン</t>
  </si>
  <si>
    <t>渡邊　千秋</t>
  </si>
  <si>
    <t>chiaki@med.hokudai.ac.jp</t>
  </si>
  <si>
    <t>清水　力</t>
  </si>
  <si>
    <t>准教授</t>
  </si>
  <si>
    <t>○</t>
  </si>
  <si>
    <t>助教</t>
  </si>
  <si>
    <t>×</t>
  </si>
  <si>
    <t>夜勤</t>
  </si>
  <si>
    <t>非番</t>
  </si>
  <si>
    <t>日勤</t>
  </si>
  <si>
    <t>BTRAS</t>
  </si>
  <si>
    <t>NEC</t>
  </si>
  <si>
    <t>独立組織</t>
  </si>
  <si>
    <t>旭川医科大学</t>
  </si>
  <si>
    <t>旭川医科大学病院</t>
  </si>
  <si>
    <t>輸血・細胞療法部門</t>
  </si>
  <si>
    <t>北海道旭川市緑ヶ丘東2条1丁目1-1</t>
  </si>
  <si>
    <t>078-8510</t>
  </si>
  <si>
    <t>0166-69-3381</t>
  </si>
  <si>
    <t>宿直</t>
  </si>
  <si>
    <t>通常勤務</t>
  </si>
  <si>
    <t>日直</t>
  </si>
  <si>
    <t>自己クリオ</t>
  </si>
  <si>
    <t>1999年</t>
  </si>
  <si>
    <t>弘前大学</t>
  </si>
  <si>
    <t>輸血部</t>
  </si>
  <si>
    <t>036-8563</t>
  </si>
  <si>
    <t>0172-39-5321</t>
  </si>
  <si>
    <t>田中　一人</t>
  </si>
  <si>
    <t>伊藤　悦朗</t>
  </si>
  <si>
    <t>教授</t>
  </si>
  <si>
    <t>玉井　佳子</t>
  </si>
  <si>
    <t>講師</t>
  </si>
  <si>
    <t>宿直＋夜勤</t>
  </si>
  <si>
    <t>OLCOS</t>
  </si>
  <si>
    <t>バイオラッド</t>
  </si>
  <si>
    <t>東北大学</t>
  </si>
  <si>
    <t>東北大学病院</t>
  </si>
  <si>
    <t>980-8574</t>
  </si>
  <si>
    <t>022-717-7472</t>
  </si>
  <si>
    <t>ＢＬＡＤ</t>
  </si>
  <si>
    <t>富士通</t>
  </si>
  <si>
    <t>秋田県秋田市広面字蓮沼44-2</t>
  </si>
  <si>
    <t>010-8543</t>
  </si>
  <si>
    <t>018-884-6313</t>
  </si>
  <si>
    <t>iku.0607.sato@hos.akita-u.ac.jp</t>
  </si>
  <si>
    <t>高橋　勉</t>
  </si>
  <si>
    <t>ＭＡＰ＋ＦＦＰ＋クリオ</t>
  </si>
  <si>
    <t>自己フィブリン糊作成</t>
  </si>
  <si>
    <t>BLAD</t>
  </si>
  <si>
    <t>山形大学</t>
  </si>
  <si>
    <t>990-9585</t>
  </si>
  <si>
    <t>023-633-1122</t>
  </si>
  <si>
    <t>奈良崎　正俊</t>
  </si>
  <si>
    <t>加藤　裕一</t>
  </si>
  <si>
    <t>CLINILAN BT</t>
  </si>
  <si>
    <t xml:space="preserve">Ａ＆Ｔ </t>
  </si>
  <si>
    <t xml:space="preserve">独立組織 </t>
  </si>
  <si>
    <t>筑波大学</t>
  </si>
  <si>
    <t>筑波大学附属病院</t>
  </si>
  <si>
    <t>305-8576</t>
  </si>
  <si>
    <t>029-853-3791</t>
  </si>
  <si>
    <t>長谷川　雄一</t>
  </si>
  <si>
    <t>群馬大学</t>
  </si>
  <si>
    <t>群馬大学医学部附属病院</t>
  </si>
  <si>
    <t>群馬県前橋市昭和町３－３９－１５</t>
  </si>
  <si>
    <t>371-8511</t>
  </si>
  <si>
    <t>027-220-8670</t>
  </si>
  <si>
    <t>丸橋　隆行</t>
  </si>
  <si>
    <t>横濱　章彦</t>
  </si>
  <si>
    <t>輸血・細胞療法部</t>
  </si>
  <si>
    <t>260-8677</t>
  </si>
  <si>
    <t>043-226-2479</t>
  </si>
  <si>
    <t>伊藤　道博</t>
  </si>
  <si>
    <t>yuketumt@ho.chiba-u.ac.jp</t>
  </si>
  <si>
    <t>井関　徹</t>
  </si>
  <si>
    <t>その他</t>
  </si>
  <si>
    <t>BTD</t>
  </si>
  <si>
    <t>オーソ</t>
  </si>
  <si>
    <t>東京大学</t>
  </si>
  <si>
    <t>東京大学医学部付属病院</t>
  </si>
  <si>
    <t>東京都文京区本郷7-3-1</t>
  </si>
  <si>
    <t>113-8655</t>
  </si>
  <si>
    <t>03-3815-5411</t>
  </si>
  <si>
    <t>冷凍赤血球</t>
  </si>
  <si>
    <t>東京大学医科学研究所附属病院</t>
  </si>
  <si>
    <t>セルプロセッシング輸血部</t>
  </si>
  <si>
    <t>東京都港区白金台4-6-1</t>
  </si>
  <si>
    <t>108-8639</t>
  </si>
  <si>
    <t>03-5449-5695</t>
  </si>
  <si>
    <t>東京医科歯科大学</t>
  </si>
  <si>
    <t>東京医科歯科大学医学部附属病院</t>
  </si>
  <si>
    <t>東京都文京区湯島1-5-45</t>
  </si>
  <si>
    <t>113-8519</t>
  </si>
  <si>
    <t>03-5803-5646</t>
  </si>
  <si>
    <t>nohtomo.bldt@tmd.ac.jp</t>
  </si>
  <si>
    <t>新潟大学</t>
  </si>
  <si>
    <t>新潟大学医歯学総合病院</t>
  </si>
  <si>
    <t>生命科学医療センター　輸血・再生医療部門</t>
  </si>
  <si>
    <t>951-8520</t>
  </si>
  <si>
    <t>025-227-2735</t>
  </si>
  <si>
    <t>中田　光</t>
  </si>
  <si>
    <t>TULIP</t>
  </si>
  <si>
    <t>H&amp;T</t>
  </si>
  <si>
    <t>金沢大学</t>
  </si>
  <si>
    <t>金沢大学附属病院</t>
  </si>
  <si>
    <t>920-8641</t>
  </si>
  <si>
    <t>076-265-2017</t>
  </si>
  <si>
    <t>シーエスアイ</t>
  </si>
  <si>
    <t>下部組織</t>
  </si>
  <si>
    <t>山梨大学</t>
  </si>
  <si>
    <t>山梨大学医学部附属病院</t>
  </si>
  <si>
    <t>輸血細胞治療部</t>
  </si>
  <si>
    <t>409-3898</t>
  </si>
  <si>
    <t>岩尾　憲明</t>
  </si>
  <si>
    <t>BTDX2</t>
  </si>
  <si>
    <t>信州大学</t>
  </si>
  <si>
    <t>信州大学医学部附属病院</t>
  </si>
  <si>
    <t>長野県松本市旭3-1-1</t>
  </si>
  <si>
    <t>390-8621</t>
  </si>
  <si>
    <t>0263-37-3223</t>
  </si>
  <si>
    <t>岐阜大学</t>
  </si>
  <si>
    <t>岐阜大学医学部附属病院</t>
  </si>
  <si>
    <t>501-1194</t>
  </si>
  <si>
    <t>058-230-7266</t>
  </si>
  <si>
    <t>佐藤　弦士朗</t>
  </si>
  <si>
    <t>gen-gif@umin.ac.jp</t>
  </si>
  <si>
    <t>清島　満</t>
  </si>
  <si>
    <t>CLINILAN</t>
  </si>
  <si>
    <t>A&amp;T</t>
  </si>
  <si>
    <t>名古屋大学</t>
  </si>
  <si>
    <t>名古屋大学医学部附属病院</t>
  </si>
  <si>
    <t>466-8560</t>
  </si>
  <si>
    <t>052-744-2653</t>
  </si>
  <si>
    <t>松下　正</t>
  </si>
  <si>
    <t>山本　晃士</t>
  </si>
  <si>
    <t>三重大学</t>
  </si>
  <si>
    <t>三重大学医学部附属病院</t>
  </si>
  <si>
    <t>三重県津市江戸橋2-174</t>
  </si>
  <si>
    <t>514-8507</t>
  </si>
  <si>
    <t>059-231-5175</t>
  </si>
  <si>
    <t>y-moriguchi@clin.medic.mie-u.ac.jp</t>
  </si>
  <si>
    <t>PRP</t>
  </si>
  <si>
    <t>BCAM</t>
  </si>
  <si>
    <t>ホクユー</t>
  </si>
  <si>
    <t>京都大学</t>
  </si>
  <si>
    <t>京都大学医学部付属病院</t>
  </si>
  <si>
    <t>京都府京都市左京区聖護院川原町54</t>
  </si>
  <si>
    <t>606-8507</t>
  </si>
  <si>
    <t>075-751-3629</t>
  </si>
  <si>
    <t>万木　紀美子</t>
  </si>
  <si>
    <t>sdyurugi@kuhp.kyoto-u.ac.jp</t>
  </si>
  <si>
    <t>前川　平</t>
  </si>
  <si>
    <t>平位　秀世</t>
  </si>
  <si>
    <t>ＢＴＤＸ２</t>
  </si>
  <si>
    <t>大阪大学</t>
  </si>
  <si>
    <t>大阪大学医学部附属病院</t>
  </si>
  <si>
    <t>大阪府吹田市山田丘2-15</t>
  </si>
  <si>
    <t>565-0871</t>
  </si>
  <si>
    <t>06-6879-5881</t>
  </si>
  <si>
    <t>nagamine@hp-blood.med.osaka-u.ac.jp</t>
  </si>
  <si>
    <t>変則勤務</t>
  </si>
  <si>
    <t>RHOOBA</t>
  </si>
  <si>
    <t>オネスト</t>
  </si>
  <si>
    <t>神戸大学</t>
  </si>
  <si>
    <t>神戸大学医学部附属病院</t>
  </si>
  <si>
    <t>650-0017</t>
  </si>
  <si>
    <t>078-382-6460</t>
  </si>
  <si>
    <t>南　博信</t>
  </si>
  <si>
    <t>鳥取大学</t>
  </si>
  <si>
    <t>鳥取大学医学部附属病院</t>
  </si>
  <si>
    <t>検査部輸血検査室</t>
  </si>
  <si>
    <t>鳥取県米子市西町36-1</t>
  </si>
  <si>
    <t>683-8504</t>
  </si>
  <si>
    <t>0859-38-6871</t>
  </si>
  <si>
    <t>松本　智子</t>
  </si>
  <si>
    <t>satoko-ttr@umin.ac.jp</t>
  </si>
  <si>
    <t>IBM</t>
  </si>
  <si>
    <t>岡山大学</t>
  </si>
  <si>
    <t>岡山大学病院</t>
  </si>
  <si>
    <t>700-8558</t>
  </si>
  <si>
    <t>086-235-7768</t>
  </si>
  <si>
    <t>小郷　博昭</t>
  </si>
  <si>
    <t>ogo@hp.okayama-u.ac.jp</t>
  </si>
  <si>
    <t>藤井　伸治</t>
  </si>
  <si>
    <t xml:space="preserve">富士通 </t>
  </si>
  <si>
    <t>広島大学</t>
  </si>
  <si>
    <t>広島大学病院</t>
  </si>
  <si>
    <t>734-8551</t>
  </si>
  <si>
    <t>山口大学</t>
  </si>
  <si>
    <t>山口大学医学部附属病院</t>
  </si>
  <si>
    <t>755-8505</t>
  </si>
  <si>
    <t>0836-22-2646</t>
  </si>
  <si>
    <t>tsuchie-ygc@umin.ac.jp</t>
  </si>
  <si>
    <t>徳島大学</t>
  </si>
  <si>
    <t>徳島大学病院</t>
  </si>
  <si>
    <t>770-8503</t>
  </si>
  <si>
    <t>088-633-7209</t>
  </si>
  <si>
    <t>李　悦子</t>
  </si>
  <si>
    <t>1998年</t>
  </si>
  <si>
    <t>愛媛大学</t>
  </si>
  <si>
    <t>愛媛大学医学部附属病院</t>
  </si>
  <si>
    <t>輸血・細胞治療部</t>
  </si>
  <si>
    <t>愛媛県東温市志津川454</t>
  </si>
  <si>
    <t>791-0295</t>
  </si>
  <si>
    <t>089-960-5705</t>
  </si>
  <si>
    <t>土居　靖和</t>
  </si>
  <si>
    <t>yasukazu@m.ehime-u.ac.jp</t>
  </si>
  <si>
    <t>羽藤　高明</t>
  </si>
  <si>
    <t>ＮＤＤ</t>
  </si>
  <si>
    <t>九州大学</t>
  </si>
  <si>
    <t>九州大学病院</t>
  </si>
  <si>
    <t>遺伝子細胞療法部</t>
  </si>
  <si>
    <t>812-8582</t>
  </si>
  <si>
    <t>092-642-5869</t>
  </si>
  <si>
    <t>平安山　知子</t>
  </si>
  <si>
    <t>tomokona@intmed1.med.kyushu-u.ac.jp</t>
  </si>
  <si>
    <t>赤司　浩一</t>
  </si>
  <si>
    <t xml:space="preserve"> </t>
  </si>
  <si>
    <t>長崎大学病院</t>
  </si>
  <si>
    <t>細胞療法部</t>
  </si>
  <si>
    <t>852-8501</t>
  </si>
  <si>
    <t>agwkn@nagasaki-u.ac.jp</t>
  </si>
  <si>
    <t>血液センターでの凍結保管</t>
  </si>
  <si>
    <t>熊本大学</t>
  </si>
  <si>
    <t>熊本大学医学部附属病院</t>
  </si>
  <si>
    <t>860-8556</t>
  </si>
  <si>
    <t>youko-fukuyoshi@fc.kuh.kumamoto-u.ac.jp</t>
  </si>
  <si>
    <t>鹿児島大学</t>
  </si>
  <si>
    <t>890-8520</t>
  </si>
  <si>
    <t>099-283-9355</t>
  </si>
  <si>
    <t>古川　良尚</t>
  </si>
  <si>
    <t>furukawy@m2.kufm.kagoshima-u.ac.jp</t>
  </si>
  <si>
    <t>自己フィブリン糊</t>
  </si>
  <si>
    <t>RoOBA</t>
  </si>
  <si>
    <t>HONEST</t>
  </si>
  <si>
    <t>琉球大学</t>
  </si>
  <si>
    <t>琉球大学医学部附属病院</t>
  </si>
  <si>
    <t>沖縄県中頭郡西原町字上原207</t>
  </si>
  <si>
    <t>903-0215</t>
  </si>
  <si>
    <t>山城　剛</t>
  </si>
  <si>
    <t>ﾌｨﾌﾞﾘﾝ糊</t>
  </si>
  <si>
    <t>A&amp;T輸血システム</t>
  </si>
  <si>
    <t>ClinilanBT</t>
  </si>
  <si>
    <t>浜松医科大学</t>
  </si>
  <si>
    <t>浜松医科大学医学部附属病院</t>
  </si>
  <si>
    <t>静岡県浜松市東区半田山1-20-1</t>
  </si>
  <si>
    <t>431-3192</t>
  </si>
  <si>
    <t>053-435-2750</t>
  </si>
  <si>
    <t>竹下　明裕</t>
  </si>
  <si>
    <t>ＣＬＩＮＩＬＡＮ BT</t>
  </si>
  <si>
    <t>滋賀医科大学</t>
  </si>
  <si>
    <t>520-2192</t>
  </si>
  <si>
    <t>077-548-2672</t>
  </si>
  <si>
    <t>程原　佳子</t>
  </si>
  <si>
    <t>ホクユーメディックス</t>
  </si>
  <si>
    <t>宮崎大学</t>
  </si>
  <si>
    <t>宮崎県宮崎市清武町木原5200番地</t>
  </si>
  <si>
    <t>889-1692</t>
  </si>
  <si>
    <t>0985-85-9723</t>
  </si>
  <si>
    <t>竹ノ内　博之</t>
  </si>
  <si>
    <t>下田　和哉</t>
  </si>
  <si>
    <t>久冨木　庸子</t>
  </si>
  <si>
    <t>輸血部門システム</t>
  </si>
  <si>
    <t>コア・クリエイト株式会社</t>
  </si>
  <si>
    <t>富山大学</t>
  </si>
  <si>
    <t>富山大学附属病院</t>
  </si>
  <si>
    <t>930-0194</t>
  </si>
  <si>
    <t>076-434-7790</t>
  </si>
  <si>
    <t>安村　敏</t>
  </si>
  <si>
    <t>島根大学</t>
  </si>
  <si>
    <t>島根県出雲市塩冶町89-1</t>
  </si>
  <si>
    <t>693-8501</t>
  </si>
  <si>
    <t>竹谷　健</t>
  </si>
  <si>
    <t>高知大学</t>
  </si>
  <si>
    <t>高知大学医学部附属病院</t>
  </si>
  <si>
    <t>783-8505</t>
  </si>
  <si>
    <t>088-880-2465</t>
  </si>
  <si>
    <t>CLNILAN</t>
  </si>
  <si>
    <t>A＆Ｔ，ＩＢＭ</t>
  </si>
  <si>
    <t>佐賀大学</t>
  </si>
  <si>
    <t>佐賀大学医学部附属病院</t>
  </si>
  <si>
    <t>佐賀県佐賀市鍋島5-1-1</t>
  </si>
  <si>
    <t>849-8501</t>
  </si>
  <si>
    <t>0952-34-3257</t>
  </si>
  <si>
    <t>山田　尚友</t>
  </si>
  <si>
    <t>yamadan@cc.saga-u.ac.jp</t>
  </si>
  <si>
    <t>末岡　榮三朗</t>
  </si>
  <si>
    <t>久保田　寧</t>
  </si>
  <si>
    <t>1988年</t>
  </si>
  <si>
    <t>大分大学</t>
  </si>
  <si>
    <t>大分県由布市狭間町医大が丘１－１</t>
  </si>
  <si>
    <t>879-5593</t>
  </si>
  <si>
    <t>097-586-6057</t>
  </si>
  <si>
    <t>立川　良昭</t>
  </si>
  <si>
    <t>ytatsuka@oita-u.ac.jp</t>
  </si>
  <si>
    <t>緒方　正男</t>
  </si>
  <si>
    <t>福井大学</t>
  </si>
  <si>
    <t>福井大学医学部附属病院</t>
  </si>
  <si>
    <t>福井県吉田郡永平寺町松岡下合月23－3</t>
  </si>
  <si>
    <t>913-0043</t>
  </si>
  <si>
    <t>小林　洋子</t>
  </si>
  <si>
    <t>youkok@u-fukui.ac.jp</t>
  </si>
  <si>
    <t>浦崎　芳正</t>
  </si>
  <si>
    <t>香川大学</t>
  </si>
  <si>
    <t>香川大学医学部附属病院</t>
  </si>
  <si>
    <t>香川県木田郡三木町池戸1750-1</t>
  </si>
  <si>
    <t>761-0793</t>
  </si>
  <si>
    <t>087-898-5111</t>
  </si>
  <si>
    <t>BLADライブラリー</t>
  </si>
  <si>
    <t>防衛医科大学校</t>
  </si>
  <si>
    <t>防衛医科大学校病院</t>
  </si>
  <si>
    <t>輸血・血液浄化療法部</t>
  </si>
  <si>
    <t>埼玉県所沢市並木３－２</t>
  </si>
  <si>
    <t>359-8513</t>
  </si>
  <si>
    <t>04-2995-1511</t>
  </si>
  <si>
    <t>sakagut@ndmc.ac.jp</t>
  </si>
  <si>
    <t>辻　明</t>
  </si>
  <si>
    <t>詳細不明</t>
  </si>
  <si>
    <t>札幌医科大学</t>
  </si>
  <si>
    <t>札幌医科大学附属病院</t>
  </si>
  <si>
    <t>検査部　輸血係</t>
  </si>
  <si>
    <t>060-8543</t>
  </si>
  <si>
    <t>011-611-2111</t>
  </si>
  <si>
    <t>BT2</t>
  </si>
  <si>
    <t>福島県立医科大学</t>
  </si>
  <si>
    <t>福島県立医科大学附属病院</t>
  </si>
  <si>
    <t>輸血･移植免疫部</t>
  </si>
  <si>
    <t>960-1295</t>
  </si>
  <si>
    <t>024-547-1536</t>
  </si>
  <si>
    <t>大戸　斉</t>
  </si>
  <si>
    <t>横浜市立大学</t>
  </si>
  <si>
    <t>横浜市立大学附属病院</t>
  </si>
  <si>
    <t>236-0004</t>
  </si>
  <si>
    <t>045-787-2949</t>
  </si>
  <si>
    <t>大津　恵</t>
  </si>
  <si>
    <t>m_9806@yokohama-cu.ac.jp</t>
  </si>
  <si>
    <t>上條　亜紀</t>
  </si>
  <si>
    <t>CLINILAN　BT</t>
  </si>
  <si>
    <t>名古屋市立大学</t>
  </si>
  <si>
    <t>名古屋市立大学病院</t>
  </si>
  <si>
    <t>愛知県名古屋市瑞穂区瑞穂町字川澄1</t>
  </si>
  <si>
    <t>467-8602</t>
  </si>
  <si>
    <t>052-858-7410</t>
  </si>
  <si>
    <t>btochi@med.nagoya-cu.ac.jp</t>
  </si>
  <si>
    <t>京都府立医科大学</t>
  </si>
  <si>
    <t>京都府立医科大学附属病院</t>
  </si>
  <si>
    <t>輸血・細胞医療部</t>
  </si>
  <si>
    <t>602-8566</t>
  </si>
  <si>
    <t>075-251-5891</t>
  </si>
  <si>
    <t>笹田　裕司</t>
  </si>
  <si>
    <t>ysasada@koto.kpu-m.ac.jp</t>
  </si>
  <si>
    <t>堀池　重夫</t>
  </si>
  <si>
    <t>稲葉　亨</t>
  </si>
  <si>
    <t>大阪市立大学医学部附属病院　</t>
  </si>
  <si>
    <t>545-8586</t>
  </si>
  <si>
    <t>06-6645-2292</t>
  </si>
  <si>
    <t>m1578821@med.osaka-cu.ac.jp</t>
  </si>
  <si>
    <t>奈良県立医科大学</t>
  </si>
  <si>
    <t>634-8522</t>
  </si>
  <si>
    <t>0744-22-3051</t>
  </si>
  <si>
    <t>和歌山県立医科大学附属病院</t>
  </si>
  <si>
    <t>和歌山県和歌山市紀三井寺811-1</t>
  </si>
  <si>
    <t>641-8510</t>
  </si>
  <si>
    <t>073-447-2300</t>
  </si>
  <si>
    <t>松浪　美佐子</t>
  </si>
  <si>
    <t>ルーバ</t>
  </si>
  <si>
    <t>ＮＥＣ</t>
  </si>
  <si>
    <t>岩手医科大学</t>
  </si>
  <si>
    <t>岩手医科大学附属病院</t>
  </si>
  <si>
    <t>中央臨床検査部輸血検査室</t>
  </si>
  <si>
    <t>020-8505</t>
  </si>
  <si>
    <t>019-651-5110</t>
  </si>
  <si>
    <t>3737・3685</t>
  </si>
  <si>
    <t>後藤　健治</t>
  </si>
  <si>
    <t>kenji-goto@umin.net</t>
  </si>
  <si>
    <t>諏訪部　章</t>
  </si>
  <si>
    <t>ＣＬＩＮＩＬＡＮ　ＢＴ</t>
  </si>
  <si>
    <t>Ａ＆Ｔ</t>
  </si>
  <si>
    <t>自治医科大学</t>
  </si>
  <si>
    <t>自治医科大学附属病院</t>
  </si>
  <si>
    <t>輸血・細胞移植部</t>
  </si>
  <si>
    <t>栃木県下野市薬師寺3311-1</t>
  </si>
  <si>
    <t>329-0498</t>
  </si>
  <si>
    <t>0285-58-7187</t>
  </si>
  <si>
    <t>岸野　光司</t>
  </si>
  <si>
    <t>kishino@jichi.ac.jp</t>
  </si>
  <si>
    <t>室井　一男</t>
  </si>
  <si>
    <t>N-BIT</t>
  </si>
  <si>
    <t>NDD</t>
  </si>
  <si>
    <t>自治医科大学附属さいたま医療センター</t>
  </si>
  <si>
    <t>埼玉県さいたま市大宮区天沼町1-847</t>
  </si>
  <si>
    <t>330-8503</t>
  </si>
  <si>
    <t>048-648-5371</t>
  </si>
  <si>
    <t>ybuseki@omiya.jichi.ac.jp</t>
  </si>
  <si>
    <t>Fjwing　Type　Y</t>
  </si>
  <si>
    <t>富士テクノサプライ</t>
  </si>
  <si>
    <t>獨協医科大学</t>
  </si>
  <si>
    <t>獨協医科大学病院</t>
  </si>
  <si>
    <t>栃木県下都賀郡壬生町北小林880</t>
  </si>
  <si>
    <t>321-0293</t>
  </si>
  <si>
    <t>0282-87-2187</t>
  </si>
  <si>
    <t>篠原　茂</t>
  </si>
  <si>
    <t>s-shino@dokkyomed.ac.jp</t>
  </si>
  <si>
    <t>三谷　絹子</t>
  </si>
  <si>
    <t>埼玉医科大学</t>
  </si>
  <si>
    <t>埼玉医科大学病院</t>
  </si>
  <si>
    <t>池淵　研二</t>
  </si>
  <si>
    <t>フィブリン糊</t>
  </si>
  <si>
    <t>輸血システム</t>
  </si>
  <si>
    <t>埼玉医科大学総合医療センター</t>
  </si>
  <si>
    <t>埼玉県川越市鴨田1981番地</t>
  </si>
  <si>
    <t>350-8550</t>
  </si>
  <si>
    <t>049-228-3500</t>
  </si>
  <si>
    <t>an2@saitama-med.ac.jp</t>
  </si>
  <si>
    <t>埼玉医科大学国際医療センター</t>
  </si>
  <si>
    <t>埼玉県日高市山根1397-1</t>
  </si>
  <si>
    <t>350-1298</t>
  </si>
  <si>
    <t>042-984-4386</t>
  </si>
  <si>
    <t>ikyuketu@saitama-med.ac.jp</t>
  </si>
  <si>
    <t>なし</t>
  </si>
  <si>
    <t>北里大学</t>
  </si>
  <si>
    <t>北里大学病院</t>
  </si>
  <si>
    <t>252-0375</t>
  </si>
  <si>
    <t>042-778-8148</t>
  </si>
  <si>
    <t>RhooBA</t>
  </si>
  <si>
    <t>杏林大学</t>
  </si>
  <si>
    <t>杏林大学医学部付属病院</t>
  </si>
  <si>
    <t>181-8611</t>
  </si>
  <si>
    <t>0422-47-5512</t>
  </si>
  <si>
    <t>大西　宏明</t>
  </si>
  <si>
    <t>onishi@ks.kyorin-u.ac.jp</t>
  </si>
  <si>
    <t>ＭＥＬＡＳ</t>
  </si>
  <si>
    <t>ＩＴＥＣ阪急阪神</t>
  </si>
  <si>
    <t>順天堂大学</t>
  </si>
  <si>
    <t>順天堂大学医学部附属順天堂医院</t>
  </si>
  <si>
    <t>輸血室</t>
  </si>
  <si>
    <t>東京都文京区本郷3-1-3</t>
  </si>
  <si>
    <t>113-8431</t>
  </si>
  <si>
    <t>大澤　俊也</t>
  </si>
  <si>
    <t>toosawa@juntendo.ac.jp</t>
  </si>
  <si>
    <t>大坂　顯通</t>
  </si>
  <si>
    <t>冷凍血液</t>
  </si>
  <si>
    <t>BIO-RADシステム</t>
  </si>
  <si>
    <t>BIO-RAD</t>
  </si>
  <si>
    <t>昭和大学</t>
  </si>
  <si>
    <t>昭和大学病院</t>
  </si>
  <si>
    <t>東京都品川区旗の台1-5-8</t>
  </si>
  <si>
    <t>142-8666</t>
  </si>
  <si>
    <t>03-3784-8446</t>
  </si>
  <si>
    <t>血液センター</t>
  </si>
  <si>
    <t>神奈川県横浜市青葉区藤が丘1-30</t>
  </si>
  <si>
    <t>227-8501</t>
  </si>
  <si>
    <t>045-974-6235</t>
  </si>
  <si>
    <t>帝京大学</t>
  </si>
  <si>
    <t>帝京大学医学部附属病院</t>
  </si>
  <si>
    <t>輸血・細胞治療センター</t>
  </si>
  <si>
    <t>東京都板橋区加賀2-11-1</t>
  </si>
  <si>
    <t>176-8606</t>
  </si>
  <si>
    <t>03-3964-1211</t>
  </si>
  <si>
    <t>白藤　尚毅</t>
  </si>
  <si>
    <t>帝京大学ちば総合医療センター</t>
  </si>
  <si>
    <t>検査部　輸血検査室</t>
  </si>
  <si>
    <t>千葉県市原市姉崎3426-3</t>
  </si>
  <si>
    <t>299-0111</t>
  </si>
  <si>
    <t>0436-62-1211</t>
  </si>
  <si>
    <t>山本　喜則</t>
  </si>
  <si>
    <t>yyama@med.teikyo-u.ac.jp</t>
  </si>
  <si>
    <t>中村　文隆</t>
  </si>
  <si>
    <t>東海大学</t>
  </si>
  <si>
    <t>東海大学医学部付属病院</t>
  </si>
  <si>
    <t>神奈川県伊勢原市下糟屋143</t>
  </si>
  <si>
    <t>259-1143</t>
  </si>
  <si>
    <t>0463-93-3578</t>
  </si>
  <si>
    <t>東京医科大学</t>
  </si>
  <si>
    <t>160-0023</t>
  </si>
  <si>
    <t>03-5339-3723</t>
  </si>
  <si>
    <t>須永　和代</t>
  </si>
  <si>
    <t>福武　勝幸</t>
  </si>
  <si>
    <t>天野　景裕</t>
  </si>
  <si>
    <t>193-0998</t>
  </si>
  <si>
    <t>042-665-5611</t>
  </si>
  <si>
    <t>田中　朝志</t>
  </si>
  <si>
    <t>ＯＬＣＯＳシステム</t>
  </si>
  <si>
    <t>バイオラット</t>
  </si>
  <si>
    <t>東京慈恵会医科大学</t>
  </si>
  <si>
    <t>東京慈恵会医科大学附属病院</t>
  </si>
  <si>
    <t>東京都港区西新橋3-19-18</t>
  </si>
  <si>
    <t>105-8471</t>
  </si>
  <si>
    <t>03-3433-1111</t>
  </si>
  <si>
    <t>田﨑　哲典</t>
  </si>
  <si>
    <t>麻生情報システム</t>
  </si>
  <si>
    <t>東京女子医科大学</t>
  </si>
  <si>
    <t>東京女子医科大学病院</t>
  </si>
  <si>
    <t>輸血・細胞プロセシング部</t>
  </si>
  <si>
    <t>162-8666</t>
  </si>
  <si>
    <t>03-3353-8111</t>
  </si>
  <si>
    <t>テクノラボ</t>
  </si>
  <si>
    <t>東邦大学</t>
  </si>
  <si>
    <t>東邦大学医療センター大森病院</t>
  </si>
  <si>
    <t>東京都大田区大森西6丁目11番1号</t>
  </si>
  <si>
    <t>143-8541</t>
  </si>
  <si>
    <t>03-5763-6660</t>
  </si>
  <si>
    <t>ｸﾘｵﾌﾟﾚｼﾋﾟﾃｰﾄ</t>
  </si>
  <si>
    <t>東邦大学医療センター大橋病院</t>
  </si>
  <si>
    <t>東京都目黒区大橋2丁目17番地6号</t>
  </si>
  <si>
    <t>153-8515</t>
  </si>
  <si>
    <t>03-3468-1251</t>
  </si>
  <si>
    <t>shiya@oha.toho-u.ac.jp</t>
  </si>
  <si>
    <t>N-Bit</t>
  </si>
  <si>
    <t>日本医科大学</t>
  </si>
  <si>
    <t>日本医科大学付属病院</t>
  </si>
  <si>
    <t>東京都文京区千駄木1-1-5</t>
  </si>
  <si>
    <t>113-8603</t>
  </si>
  <si>
    <t>　</t>
  </si>
  <si>
    <t>OCD</t>
  </si>
  <si>
    <t>聖マリアンナ医科大学</t>
  </si>
  <si>
    <t>聖マリアンナ医科大学病院</t>
  </si>
  <si>
    <t>216-8511</t>
  </si>
  <si>
    <t>044-977-8111</t>
  </si>
  <si>
    <t>渡会　義弘</t>
  </si>
  <si>
    <t>labotrm@marianna-u.ac.jp</t>
  </si>
  <si>
    <t>三浦　偉久男</t>
  </si>
  <si>
    <t>臨床検査部主幹</t>
  </si>
  <si>
    <t>金沢医科大学</t>
  </si>
  <si>
    <t>金沢医科大学病院</t>
  </si>
  <si>
    <t>石川県河北郡内灘町大学１－１</t>
  </si>
  <si>
    <t>920-0293</t>
  </si>
  <si>
    <t>076-286-3511</t>
  </si>
  <si>
    <t>毎月更新</t>
  </si>
  <si>
    <t>愛知医科大学</t>
  </si>
  <si>
    <t>愛知医科大学病院</t>
  </si>
  <si>
    <t>愛知県長久手市岩作雁又1-1</t>
  </si>
  <si>
    <t>480-1195</t>
  </si>
  <si>
    <t>0561-62-3311</t>
  </si>
  <si>
    <t>ニューコン</t>
  </si>
  <si>
    <t>藤田保健衛生大学</t>
  </si>
  <si>
    <t>藤田保健衛生大学病院</t>
  </si>
  <si>
    <t>愛知県豊明市沓掛町田楽ヶ窪1-98</t>
  </si>
  <si>
    <t>470-1192</t>
  </si>
  <si>
    <t>0562-93-2314</t>
  </si>
  <si>
    <t>N-BiT</t>
  </si>
  <si>
    <t>エヌデーデー</t>
  </si>
  <si>
    <t>大阪医科大学</t>
  </si>
  <si>
    <t>大阪医科大学附属病院</t>
  </si>
  <si>
    <t>大阪府高槻市大学町2-7</t>
  </si>
  <si>
    <t>569-8686</t>
  </si>
  <si>
    <t>072-683-1221</t>
  </si>
  <si>
    <t>関西医科大学</t>
  </si>
  <si>
    <t>大阪府守口市文園町10-15</t>
  </si>
  <si>
    <t>570-8505</t>
  </si>
  <si>
    <t>06-6992-1001</t>
  </si>
  <si>
    <t>teranish@takii.kmu.ac.jp</t>
  </si>
  <si>
    <t>徳永　裕彦</t>
  </si>
  <si>
    <t>BL Powers</t>
  </si>
  <si>
    <t>朝日ソフトウェア</t>
  </si>
  <si>
    <t>1986年</t>
  </si>
  <si>
    <t>近畿大学</t>
  </si>
  <si>
    <t>大阪府大阪狭山市大野東377-2</t>
  </si>
  <si>
    <t>589-8511</t>
  </si>
  <si>
    <t>072-366-0221</t>
  </si>
  <si>
    <t>金光　靖</t>
  </si>
  <si>
    <t>yuketsu@med.kindai.ac.jp</t>
  </si>
  <si>
    <t>兵庫医科大学</t>
  </si>
  <si>
    <t>兵庫医科大学病院</t>
  </si>
  <si>
    <t>663-8501</t>
  </si>
  <si>
    <t>0798-45-6349</t>
  </si>
  <si>
    <t>半日勤務</t>
  </si>
  <si>
    <t>川崎医科大学</t>
  </si>
  <si>
    <t>川崎医科大学附属病院</t>
  </si>
  <si>
    <t>701-0192</t>
  </si>
  <si>
    <t>086-462-1111</t>
  </si>
  <si>
    <t>中桐　逸博</t>
  </si>
  <si>
    <t>nakagiri@med.kawasaki-m.ac.jp</t>
  </si>
  <si>
    <t>和田　秀穂</t>
  </si>
  <si>
    <t>田坂　大象</t>
  </si>
  <si>
    <t>久留米大学</t>
  </si>
  <si>
    <t>久留米大学病院</t>
  </si>
  <si>
    <t>臨床検査部　輸血検査室</t>
  </si>
  <si>
    <t>福岡県久留米市旭町67番地</t>
  </si>
  <si>
    <t>830-0011</t>
  </si>
  <si>
    <t>0942-35-3311</t>
  </si>
  <si>
    <t>中島　収</t>
  </si>
  <si>
    <t>チューリップ</t>
  </si>
  <si>
    <t>エッチアンドティー</t>
  </si>
  <si>
    <t>福岡大学</t>
  </si>
  <si>
    <t>福岡大学病院</t>
  </si>
  <si>
    <t>814-0180</t>
  </si>
  <si>
    <t>092-801-1011</t>
  </si>
  <si>
    <t>熊川　みどり</t>
  </si>
  <si>
    <t>部長</t>
  </si>
  <si>
    <t>ＢＬＯＯＤ</t>
  </si>
  <si>
    <t>AIS（麻生情報）</t>
  </si>
  <si>
    <t>産業医科大学</t>
  </si>
  <si>
    <t>産業医科大学病院</t>
  </si>
  <si>
    <t>807-8556</t>
  </si>
  <si>
    <t>093-691-7337</t>
  </si>
  <si>
    <t>（西暦年月：YYYY年MM月）</t>
    <rPh sb="1" eb="3">
      <t>セイレキ</t>
    </rPh>
    <rPh sb="3" eb="5">
      <t>ネンゲツ</t>
    </rPh>
    <rPh sb="10" eb="11">
      <t>ネン</t>
    </rPh>
    <rPh sb="13" eb="14">
      <t>ガツ</t>
    </rPh>
    <phoneticPr fontId="2"/>
  </si>
  <si>
    <t>（西暦年月：YYYY年MM月）</t>
    <rPh sb="1" eb="3">
      <t>セイレキ</t>
    </rPh>
    <rPh sb="3" eb="5">
      <t>ネンゲツ</t>
    </rPh>
    <rPh sb="10" eb="11">
      <t>ネン</t>
    </rPh>
    <rPh sb="13" eb="14">
      <t>ツキ</t>
    </rPh>
    <phoneticPr fontId="2"/>
  </si>
  <si>
    <t>160-8582</t>
  </si>
  <si>
    <t>03-5363-3715</t>
  </si>
  <si>
    <r>
      <t>輸血部門の専有面積（ｍ</t>
    </r>
    <r>
      <rPr>
        <vertAlign val="superscript"/>
        <sz val="11"/>
        <rFont val="Calibri"/>
        <family val="3"/>
        <scheme val="minor"/>
      </rPr>
      <t>2</t>
    </r>
    <r>
      <rPr>
        <sz val="11"/>
        <rFont val="Calibri"/>
        <family val="2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2"/>
  </si>
  <si>
    <t>認定輸血検査技師数</t>
    <rPh sb="0" eb="2">
      <t>ニンテイ</t>
    </rPh>
    <rPh sb="2" eb="4">
      <t>ユケツ</t>
    </rPh>
    <rPh sb="4" eb="6">
      <t>ケンサ</t>
    </rPh>
    <rPh sb="6" eb="8">
      <t>ギシ</t>
    </rPh>
    <rPh sb="8" eb="9">
      <t>スウ</t>
    </rPh>
    <phoneticPr fontId="3"/>
  </si>
  <si>
    <t>自己血看護師数</t>
    <rPh sb="0" eb="2">
      <t>ジコ</t>
    </rPh>
    <rPh sb="2" eb="3">
      <t>ケツ</t>
    </rPh>
    <rPh sb="3" eb="6">
      <t>カンゴシ</t>
    </rPh>
    <rPh sb="6" eb="7">
      <t>スウ</t>
    </rPh>
    <phoneticPr fontId="3"/>
  </si>
  <si>
    <t>臨床輸血看護師数</t>
    <rPh sb="0" eb="2">
      <t>リンショウ</t>
    </rPh>
    <rPh sb="2" eb="4">
      <t>ユケツ</t>
    </rPh>
    <rPh sb="4" eb="7">
      <t>カンゴシ</t>
    </rPh>
    <rPh sb="7" eb="8">
      <t>スウ</t>
    </rPh>
    <phoneticPr fontId="3"/>
  </si>
  <si>
    <t>アフェレーシスナース数</t>
    <rPh sb="10" eb="11">
      <t>スウ</t>
    </rPh>
    <phoneticPr fontId="3"/>
  </si>
  <si>
    <t>夜間休日の年間輸血検査件数等</t>
    <rPh sb="0" eb="2">
      <t>ヤカン</t>
    </rPh>
    <rPh sb="2" eb="4">
      <t>キュウジツ</t>
    </rPh>
    <rPh sb="5" eb="7">
      <t>ネンカン</t>
    </rPh>
    <rPh sb="7" eb="9">
      <t>ユケツ</t>
    </rPh>
    <rPh sb="9" eb="11">
      <t>ケンサ</t>
    </rPh>
    <rPh sb="11" eb="13">
      <t>ケンスウ</t>
    </rPh>
    <rPh sb="13" eb="14">
      <t>トウ</t>
    </rPh>
    <phoneticPr fontId="3"/>
  </si>
  <si>
    <t>交差試験（バッグ数）</t>
    <rPh sb="0" eb="2">
      <t>コウサ</t>
    </rPh>
    <rPh sb="2" eb="4">
      <t>シケン</t>
    </rPh>
    <rPh sb="8" eb="9">
      <t>スウ</t>
    </rPh>
    <phoneticPr fontId="3"/>
  </si>
  <si>
    <t>異なる機会に採血した検体による血液型ダブルチェックの実施</t>
    <rPh sb="0" eb="1">
      <t>コト</t>
    </rPh>
    <rPh sb="3" eb="5">
      <t>キカイ</t>
    </rPh>
    <rPh sb="6" eb="8">
      <t>サイケツ</t>
    </rPh>
    <rPh sb="10" eb="12">
      <t>ケンタイ</t>
    </rPh>
    <rPh sb="15" eb="17">
      <t>ケツエキ</t>
    </rPh>
    <phoneticPr fontId="3"/>
  </si>
  <si>
    <t>輸血部門システム当初導入時期</t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phoneticPr fontId="3"/>
  </si>
  <si>
    <t>現稼働システムへの更新</t>
    <rPh sb="0" eb="1">
      <t>ゲン</t>
    </rPh>
    <rPh sb="1" eb="3">
      <t>カドウ</t>
    </rPh>
    <rPh sb="9" eb="11">
      <t>コウシン</t>
    </rPh>
    <phoneticPr fontId="3"/>
  </si>
  <si>
    <t>輸血検査オーダーリング対応</t>
    <rPh sb="0" eb="2">
      <t>ユケツ</t>
    </rPh>
    <rPh sb="2" eb="4">
      <t>ケンサ</t>
    </rPh>
    <rPh sb="11" eb="13">
      <t>タイオウ</t>
    </rPh>
    <phoneticPr fontId="3"/>
  </si>
  <si>
    <t>輸血依頼オーダーリング対応</t>
    <rPh sb="0" eb="2">
      <t>ユケツ</t>
    </rPh>
    <rPh sb="2" eb="4">
      <t>イライ</t>
    </rPh>
    <rPh sb="11" eb="13">
      <t>タイオウ</t>
    </rPh>
    <phoneticPr fontId="3"/>
  </si>
  <si>
    <t>↓</t>
  </si>
  <si>
    <t>1）　各施設の現況を入力して下さい。</t>
    <rPh sb="3" eb="4">
      <t>カク</t>
    </rPh>
    <rPh sb="4" eb="6">
      <t>シセツ</t>
    </rPh>
    <rPh sb="7" eb="9">
      <t>ゲンキョウ</t>
    </rPh>
    <rPh sb="10" eb="12">
      <t>ニュウリョク</t>
    </rPh>
    <rPh sb="14" eb="15">
      <t>クダ</t>
    </rPh>
    <phoneticPr fontId="3"/>
  </si>
  <si>
    <t>＊アンケートの入力方法</t>
    <rPh sb="7" eb="9">
      <t>ニュウリョク</t>
    </rPh>
    <rPh sb="9" eb="11">
      <t>ホウホウ</t>
    </rPh>
    <phoneticPr fontId="3"/>
  </si>
  <si>
    <t>アンケート回答入力シート（２シート目）に入力をお願いします。</t>
    <rPh sb="5" eb="7">
      <t>カイトウ</t>
    </rPh>
    <rPh sb="7" eb="9">
      <t>ニュウリョク</t>
    </rPh>
    <rPh sb="17" eb="18">
      <t>メ</t>
    </rPh>
    <rPh sb="20" eb="22">
      <t>ニュウリョク</t>
    </rPh>
    <rPh sb="24" eb="25">
      <t>ネガ</t>
    </rPh>
    <phoneticPr fontId="3"/>
  </si>
  <si>
    <t>調査項目は以上です。</t>
    <rPh sb="0" eb="2">
      <t>チョウサ</t>
    </rPh>
    <rPh sb="2" eb="4">
      <t>コウモク</t>
    </rPh>
    <rPh sb="5" eb="7">
      <t>イジョウ</t>
    </rPh>
    <phoneticPr fontId="2"/>
  </si>
  <si>
    <t>ご協力ありがとうございました。</t>
    <rPh sb="1" eb="3">
      <t>キョウリョク</t>
    </rPh>
    <phoneticPr fontId="2"/>
  </si>
  <si>
    <t>備考</t>
    <rPh sb="0" eb="2">
      <t>ビコウ</t>
    </rPh>
    <phoneticPr fontId="2"/>
  </si>
  <si>
    <t>まず、自施設のコードを入力してください。</t>
    <rPh sb="3" eb="4">
      <t>ジ</t>
    </rPh>
    <rPh sb="4" eb="6">
      <t>シセツ</t>
    </rPh>
    <rPh sb="11" eb="13">
      <t>ニュウリョク</t>
    </rPh>
    <phoneticPr fontId="2"/>
  </si>
  <si>
    <t>施設概要等、統計的な数値以外の主なデータが昨年度データからコピーされます。</t>
    <rPh sb="0" eb="2">
      <t>シセツ</t>
    </rPh>
    <rPh sb="2" eb="4">
      <t>ガイヨウ</t>
    </rPh>
    <rPh sb="4" eb="5">
      <t>トウ</t>
    </rPh>
    <rPh sb="6" eb="9">
      <t>トウケイテキ</t>
    </rPh>
    <rPh sb="10" eb="12">
      <t>スウチ</t>
    </rPh>
    <rPh sb="12" eb="14">
      <t>イガイ</t>
    </rPh>
    <rPh sb="15" eb="16">
      <t>オモ</t>
    </rPh>
    <rPh sb="21" eb="24">
      <t>サクネンド</t>
    </rPh>
    <phoneticPr fontId="2"/>
  </si>
  <si>
    <t>コピーされたデータに変更がある場合は訂正入力してください。</t>
    <rPh sb="10" eb="12">
      <t>ヘンコウ</t>
    </rPh>
    <rPh sb="15" eb="17">
      <t>バアイ</t>
    </rPh>
    <rPh sb="18" eb="20">
      <t>テイセイ</t>
    </rPh>
    <rPh sb="20" eb="22">
      <t>ニュウリョク</t>
    </rPh>
    <phoneticPr fontId="2"/>
  </si>
  <si>
    <t>（前年度データが空欄の場合、本年度のシートに”0”や”0：00”が挿入されることがあります）</t>
    <rPh sb="1" eb="4">
      <t>ゼンネンド</t>
    </rPh>
    <rPh sb="8" eb="10">
      <t>クウラン</t>
    </rPh>
    <rPh sb="11" eb="13">
      <t>バアイ</t>
    </rPh>
    <rPh sb="14" eb="17">
      <t>ホンネンド</t>
    </rPh>
    <rPh sb="33" eb="35">
      <t>ソウニュウ</t>
    </rPh>
    <phoneticPr fontId="2"/>
  </si>
  <si>
    <t>施設コードがない施設は、すべての項目の入力をお願いします。</t>
    <rPh sb="0" eb="2">
      <t>シセツ</t>
    </rPh>
    <rPh sb="8" eb="10">
      <t>シセツ</t>
    </rPh>
    <rPh sb="16" eb="18">
      <t>コウモク</t>
    </rPh>
    <rPh sb="19" eb="21">
      <t>ニュウリョク</t>
    </rPh>
    <rPh sb="23" eb="24">
      <t>ネガ</t>
    </rPh>
    <phoneticPr fontId="2"/>
  </si>
  <si>
    <t>関西医科大学附属枚方病院</t>
  </si>
  <si>
    <t>573-1191</t>
  </si>
  <si>
    <t>大西　修司</t>
  </si>
  <si>
    <t>東京女子医科大学八千代医療センター</t>
  </si>
  <si>
    <t>276-8524</t>
  </si>
  <si>
    <t>弘前大学医学部附属病院</t>
  </si>
  <si>
    <t>秋田大学医学部附属病院</t>
    <rPh sb="0" eb="2">
      <t>アキタ</t>
    </rPh>
    <rPh sb="2" eb="4">
      <t>ダイガク</t>
    </rPh>
    <phoneticPr fontId="2"/>
  </si>
  <si>
    <t>山形大学医学部附属病院</t>
    <rPh sb="4" eb="6">
      <t>イガク</t>
    </rPh>
    <rPh sb="6" eb="7">
      <t>ブ</t>
    </rPh>
    <phoneticPr fontId="2"/>
  </si>
  <si>
    <t>千葉大学医学部附属病院</t>
  </si>
  <si>
    <t>長崎大学</t>
  </si>
  <si>
    <t>鹿児島大学病院</t>
  </si>
  <si>
    <t>滋賀医科大学医学部附属属病院</t>
    <rPh sb="0" eb="2">
      <t>シガ</t>
    </rPh>
    <rPh sb="2" eb="4">
      <t>イカ</t>
    </rPh>
    <rPh sb="4" eb="6">
      <t>ダイガク</t>
    </rPh>
    <phoneticPr fontId="2"/>
  </si>
  <si>
    <t>宮崎大学医学部附属病院</t>
    <rPh sb="0" eb="2">
      <t>ミヤザキ</t>
    </rPh>
    <rPh sb="2" eb="4">
      <t>ダイガク</t>
    </rPh>
    <phoneticPr fontId="2"/>
  </si>
  <si>
    <t>島根大学医学部附属病院</t>
    <rPh sb="0" eb="2">
      <t>シマネ</t>
    </rPh>
    <rPh sb="2" eb="4">
      <t>ダイガク</t>
    </rPh>
    <phoneticPr fontId="2"/>
  </si>
  <si>
    <t>大分大学医学部附属病院</t>
    <rPh sb="0" eb="2">
      <t>オオイタ</t>
    </rPh>
    <rPh sb="2" eb="4">
      <t>ダイガク</t>
    </rPh>
    <rPh sb="4" eb="6">
      <t>イガク</t>
    </rPh>
    <rPh sb="6" eb="7">
      <t>ブ</t>
    </rPh>
    <phoneticPr fontId="2"/>
  </si>
  <si>
    <t>奈良県立医科大学附属病院</t>
  </si>
  <si>
    <t>慶應義塾大学</t>
  </si>
  <si>
    <t>慶應義塾大学病院</t>
  </si>
  <si>
    <t>昭和大学藤が丘病院</t>
    <rPh sb="0" eb="2">
      <t>ショウワ</t>
    </rPh>
    <rPh sb="2" eb="4">
      <t>ダイガク</t>
    </rPh>
    <phoneticPr fontId="2"/>
  </si>
  <si>
    <t>東京医科大学大学病院</t>
  </si>
  <si>
    <t>東京医科大学八王子医療センター</t>
    <rPh sb="0" eb="2">
      <t>トウキョウ</t>
    </rPh>
    <rPh sb="2" eb="4">
      <t>イカ</t>
    </rPh>
    <rPh sb="4" eb="6">
      <t>ダイガク</t>
    </rPh>
    <phoneticPr fontId="2"/>
  </si>
  <si>
    <t>東京医科大学病院茨城医療センター</t>
  </si>
  <si>
    <t>教員</t>
  </si>
  <si>
    <t>技師</t>
  </si>
  <si>
    <t>振替休</t>
  </si>
  <si>
    <t>自己血専用保冷庫の棚で管理</t>
  </si>
  <si>
    <t>教員＋技師</t>
  </si>
  <si>
    <t>感染症専用保冷庫で管理</t>
  </si>
  <si>
    <t>張替　秀郎</t>
  </si>
  <si>
    <t>藤原　実名美</t>
  </si>
  <si>
    <t>佐藤　郁恵</t>
  </si>
  <si>
    <t>maruyuki@gunma-u.ac.jp</t>
  </si>
  <si>
    <t>岡崎　仁</t>
  </si>
  <si>
    <t>津野　寛和</t>
  </si>
  <si>
    <t>分けて管理しない</t>
  </si>
  <si>
    <t>大友　直樹</t>
  </si>
  <si>
    <t>梶原　道子</t>
  </si>
  <si>
    <t>BLAD-Lib</t>
  </si>
  <si>
    <t>上村　正巳</t>
  </si>
  <si>
    <t>kamimura2-nii@umin.ac.jp</t>
  </si>
  <si>
    <t>佐藤　英洋</t>
  </si>
  <si>
    <t>hsatoh@med.kanazawa-u.ac.jp</t>
  </si>
  <si>
    <t>本田　孝行</t>
  </si>
  <si>
    <t>賃金（割増なし）</t>
  </si>
  <si>
    <t>兼村　信宏</t>
  </si>
  <si>
    <t>輸血検査室</t>
  </si>
  <si>
    <t>加藤　千秋</t>
  </si>
  <si>
    <t>ckato@med.nagoya-u.ac.jp</t>
  </si>
  <si>
    <t>FJQS</t>
  </si>
  <si>
    <t>森口　洋子</t>
  </si>
  <si>
    <t>永峰　啓丞</t>
  </si>
  <si>
    <t>冨山　佳昭</t>
  </si>
  <si>
    <t>主任臨床検査技師</t>
  </si>
  <si>
    <t>南　陽介</t>
  </si>
  <si>
    <t>藤井　輝久</t>
  </si>
  <si>
    <t>渡邉　理香</t>
  </si>
  <si>
    <t>採血しない</t>
  </si>
  <si>
    <t>lee@tokushima-u.ac.jp</t>
  </si>
  <si>
    <t>三木　浩和</t>
  </si>
  <si>
    <t>RhoOBA</t>
  </si>
  <si>
    <t>岩崎　浩己</t>
  </si>
  <si>
    <t>長井　一浩</t>
  </si>
  <si>
    <t>宮崎　泰司</t>
  </si>
  <si>
    <t>副部長</t>
  </si>
  <si>
    <t>朝日ソフトウェア開発</t>
  </si>
  <si>
    <t>096-373-5816</t>
  </si>
  <si>
    <t>福吉　葉子</t>
  </si>
  <si>
    <t>tsuyo-y@med.u-ryukyu.ac.jp</t>
  </si>
  <si>
    <t>クリオ作成</t>
  </si>
  <si>
    <t>兒玉　るみ</t>
  </si>
  <si>
    <t>kodama@med.shimane-u.ac.jp</t>
  </si>
  <si>
    <t>HD-TRANS</t>
  </si>
  <si>
    <t>今村　潤</t>
  </si>
  <si>
    <t>自己フィブリン糊作製</t>
  </si>
  <si>
    <t>白尾　國昭</t>
  </si>
  <si>
    <t>医師</t>
  </si>
  <si>
    <t>伊関　喜久男</t>
  </si>
  <si>
    <t>isekik@med.kagawa-u.ac.jp</t>
  </si>
  <si>
    <t>坂口　武司</t>
  </si>
  <si>
    <t>遠藤　輝夫</t>
  </si>
  <si>
    <t>endoht@sapmed.ac.jp</t>
  </si>
  <si>
    <t>越知　則予</t>
  </si>
  <si>
    <t>不明</t>
  </si>
  <si>
    <t>藤野　惠三</t>
  </si>
  <si>
    <t>河田　則文</t>
  </si>
  <si>
    <t>奈良県橿原市四条町840</t>
  </si>
  <si>
    <t>松本　雅則</t>
  </si>
  <si>
    <t>鈴木　啓二朗</t>
  </si>
  <si>
    <t>MAP分離</t>
  </si>
  <si>
    <t>阿南　昌弘</t>
  </si>
  <si>
    <t>高野　波留美</t>
  </si>
  <si>
    <t>tomoe.uemura@adst.keio.ac.jp</t>
  </si>
  <si>
    <t>吉場　史朗</t>
  </si>
  <si>
    <t>室長</t>
  </si>
  <si>
    <t>賃金（割増あり）</t>
  </si>
  <si>
    <t>東京都新宿区西新宿6－7－1</t>
  </si>
  <si>
    <t>東京都八王子市館町1163番地</t>
  </si>
  <si>
    <t>岡本　好雄</t>
  </si>
  <si>
    <t>okamoto.yoshio@twmu.ac.jp</t>
  </si>
  <si>
    <t>菅野　仁</t>
  </si>
  <si>
    <t>未回答</t>
  </si>
  <si>
    <t>松岡　牧</t>
  </si>
  <si>
    <t>増田　道彦</t>
  </si>
  <si>
    <t>塩野　則次</t>
  </si>
  <si>
    <t>N-BIT Ferte</t>
  </si>
  <si>
    <t>山本　晋一</t>
  </si>
  <si>
    <t>小竹　良文</t>
  </si>
  <si>
    <t>300-0395</t>
  </si>
  <si>
    <t>茨城県稲敷郡阿見町中央3-20-1</t>
  </si>
  <si>
    <t>029-887-1161</t>
  </si>
  <si>
    <t>下野　真義</t>
  </si>
  <si>
    <t>shimono@tokyo-med.ac.jp</t>
  </si>
  <si>
    <t>酒井　広隆</t>
  </si>
  <si>
    <t>加藤　栄史</t>
  </si>
  <si>
    <t>河野　武弘</t>
  </si>
  <si>
    <t>onishis@hirakata.kmu.ac.jp</t>
  </si>
  <si>
    <t>野村　昌作</t>
  </si>
  <si>
    <t>石井　一慶</t>
  </si>
  <si>
    <t>BL-Power</t>
  </si>
  <si>
    <t>寺西　節子</t>
  </si>
  <si>
    <t>池本　純子　</t>
  </si>
  <si>
    <t>jun-y@hyo-med.ac.jp</t>
  </si>
  <si>
    <t>高嶋　聡子</t>
  </si>
  <si>
    <t>sato-t@clnc.uoeh-u.ac.jp</t>
  </si>
  <si>
    <t>木村　聡</t>
  </si>
  <si>
    <t>平田　信太郎</t>
  </si>
  <si>
    <t>輸血管理システム</t>
  </si>
  <si>
    <t>CNA</t>
  </si>
  <si>
    <t>輸血部門システム当初導入時期（西暦年月）</t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rPh sb="15" eb="17">
      <t>セイレキ</t>
    </rPh>
    <rPh sb="17" eb="19">
      <t>ネンゲツ</t>
    </rPh>
    <phoneticPr fontId="3"/>
  </si>
  <si>
    <t>現稼働システムへの更新（西暦年月）</t>
    <rPh sb="0" eb="1">
      <t>ゲン</t>
    </rPh>
    <rPh sb="1" eb="3">
      <t>カドウ</t>
    </rPh>
    <rPh sb="9" eb="11">
      <t>コウシン</t>
    </rPh>
    <rPh sb="12" eb="14">
      <t>セイレキ</t>
    </rPh>
    <rPh sb="14" eb="16">
      <t>ネンゲツ</t>
    </rPh>
    <phoneticPr fontId="3"/>
  </si>
  <si>
    <t>夜間勤務者数（一晩あたり）</t>
    <rPh sb="0" eb="2">
      <t>ヤカン</t>
    </rPh>
    <rPh sb="2" eb="4">
      <t>キンム</t>
    </rPh>
    <rPh sb="4" eb="5">
      <t>シャ</t>
    </rPh>
    <rPh sb="5" eb="6">
      <t>スウ</t>
    </rPh>
    <rPh sb="7" eb="9">
      <t>ヒトバン</t>
    </rPh>
    <phoneticPr fontId="3"/>
  </si>
  <si>
    <t>休日（日中）勤務者数（一日当たり）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rPh sb="11" eb="13">
      <t>イチニチ</t>
    </rPh>
    <rPh sb="13" eb="14">
      <t>ア</t>
    </rPh>
    <phoneticPr fontId="3"/>
  </si>
  <si>
    <t>FFP-LR120</t>
  </si>
  <si>
    <t>FFP-LR240</t>
  </si>
  <si>
    <t>FFP-LR480</t>
  </si>
  <si>
    <t>RCC-LR-1</t>
  </si>
  <si>
    <t>Ir-RCC-LR-1</t>
  </si>
  <si>
    <t>RCC-LR-2</t>
  </si>
  <si>
    <t>Ir-RCC-LR-2</t>
  </si>
  <si>
    <t>FFP-LR-1</t>
  </si>
  <si>
    <t>FFP-LR-2</t>
  </si>
  <si>
    <t>PC-LR-1</t>
  </si>
  <si>
    <t>Ir-PC-LR-1</t>
  </si>
  <si>
    <t>PC-LR-2</t>
  </si>
  <si>
    <t>Ir-PC-LR-2</t>
  </si>
  <si>
    <t>PC-LR-5</t>
  </si>
  <si>
    <t>Ir-PC-LR-5</t>
  </si>
  <si>
    <t>PC-LR-10</t>
  </si>
  <si>
    <t>Ir-PC-LR-10</t>
  </si>
  <si>
    <t>PC-LR-15</t>
  </si>
  <si>
    <t>Ir-PC-LR-15</t>
  </si>
  <si>
    <t>PC-LR-20</t>
  </si>
  <si>
    <t>Ir-PC-LR-20</t>
  </si>
  <si>
    <t>PC-
HLA-LR-10</t>
  </si>
  <si>
    <t>PC-HLA-LR-10</t>
  </si>
  <si>
    <t>Ir-PC-HLA-LR-10</t>
  </si>
  <si>
    <t>PC-HLA-LR-15</t>
  </si>
  <si>
    <t>Ir-PC-HLA-LR-15</t>
  </si>
  <si>
    <t>PC-HLA-LR-20</t>
  </si>
  <si>
    <t>Ir-PC-HLA-LR-20</t>
  </si>
  <si>
    <t>WB-LR-200</t>
  </si>
  <si>
    <t>Ir-WB-LR-200</t>
  </si>
  <si>
    <t>WB-LR-400</t>
  </si>
  <si>
    <t>Ir-WB-LR-400</t>
  </si>
  <si>
    <t>WB-LR-2</t>
  </si>
  <si>
    <t>WB-LR-1</t>
  </si>
  <si>
    <t>Ir-WB-LR-1</t>
  </si>
  <si>
    <t>Ir-WB-LR-2</t>
  </si>
  <si>
    <t>WRC-LR-1</t>
  </si>
  <si>
    <t>Ir-WRC-LR-1</t>
  </si>
  <si>
    <t>WRC-LR-2</t>
  </si>
  <si>
    <t>Ir-WRC-LR-2</t>
  </si>
  <si>
    <t>BET-LR-1</t>
  </si>
  <si>
    <t>Ir-BET-LR-1</t>
  </si>
  <si>
    <t>BET-LR-2</t>
  </si>
  <si>
    <t>Ir-BET-LR-2</t>
  </si>
  <si>
    <t>新鮮凍結血漿</t>
    <rPh sb="0" eb="2">
      <t>シンセン</t>
    </rPh>
    <rPh sb="2" eb="4">
      <t>トウケツ</t>
    </rPh>
    <rPh sb="4" eb="6">
      <t>ケッショウ</t>
    </rPh>
    <phoneticPr fontId="4"/>
  </si>
  <si>
    <t>BET-LR-1</t>
  </si>
  <si>
    <t>Ir-BET-LR-1</t>
  </si>
  <si>
    <t>BET-LR-2</t>
  </si>
  <si>
    <t>Ir-BET-LR-2</t>
  </si>
  <si>
    <t>Ir-WRC-LR-200</t>
  </si>
  <si>
    <t>WRC-LR-400</t>
  </si>
  <si>
    <t>Ir-WRC-LR-400</t>
  </si>
  <si>
    <t>WRC-LR-200</t>
  </si>
  <si>
    <t>FFP-LR120</t>
  </si>
  <si>
    <t>FFP-LR240</t>
  </si>
  <si>
    <t>FFP-LR480</t>
  </si>
  <si>
    <t>Ir-PC-
HLA-LR-10</t>
  </si>
  <si>
    <t>PC-
HLA-LR-15</t>
  </si>
  <si>
    <t>Ir-PC-
HLA-LR-15</t>
  </si>
  <si>
    <t>PC-
HLA-LR-20</t>
  </si>
  <si>
    <t>Ir-PC-
HLA-LR-20</t>
  </si>
  <si>
    <t>新鮮凍結血漿
（人）</t>
    <rPh sb="0" eb="2">
      <t>シンセン</t>
    </rPh>
    <rPh sb="2" eb="4">
      <t>トウケツ</t>
    </rPh>
    <rPh sb="4" eb="6">
      <t>ケッショウ</t>
    </rPh>
    <rPh sb="8" eb="9">
      <t>ニン</t>
    </rPh>
    <phoneticPr fontId="4"/>
  </si>
  <si>
    <t>Total
PC</t>
  </si>
  <si>
    <t>アルブミン使用量と患者数（重複なし）</t>
    <rPh sb="5" eb="7">
      <t>シヨウ</t>
    </rPh>
    <rPh sb="7" eb="8">
      <t>リョウ</t>
    </rPh>
    <rPh sb="9" eb="12">
      <t>カンジャスウ</t>
    </rPh>
    <rPh sb="13" eb="15">
      <t>ジュウフク</t>
    </rPh>
    <phoneticPr fontId="2"/>
  </si>
  <si>
    <t>使用患者数</t>
    <rPh sb="0" eb="2">
      <t>シヨウ</t>
    </rPh>
    <rPh sb="2" eb="5">
      <t>カンジャスウ</t>
    </rPh>
    <phoneticPr fontId="2"/>
  </si>
  <si>
    <t>（人）</t>
    <rPh sb="1" eb="2">
      <t>ニン</t>
    </rPh>
    <phoneticPr fontId="2"/>
  </si>
  <si>
    <t>アルブミン製剤使用量と患者数（重複なし）</t>
    <rPh sb="5" eb="7">
      <t>セイザイ</t>
    </rPh>
    <rPh sb="7" eb="9">
      <t>シヨウ</t>
    </rPh>
    <rPh sb="9" eb="10">
      <t>リョウ</t>
    </rPh>
    <rPh sb="11" eb="14">
      <t>カンジャスウ</t>
    </rPh>
    <rPh sb="15" eb="17">
      <t>ジュウフク</t>
    </rPh>
    <phoneticPr fontId="2"/>
  </si>
  <si>
    <t>アルブミン製剤使用患者数（人）</t>
    <rPh sb="5" eb="7">
      <t>セイザイ</t>
    </rPh>
    <rPh sb="7" eb="9">
      <t>シヨウ</t>
    </rPh>
    <rPh sb="9" eb="11">
      <t>カンジャ</t>
    </rPh>
    <rPh sb="11" eb="12">
      <t>スウ</t>
    </rPh>
    <rPh sb="13" eb="14">
      <t>ニン</t>
    </rPh>
    <phoneticPr fontId="2"/>
  </si>
  <si>
    <t>施設番号</t>
    <rPh sb="0" eb="2">
      <t>シセツ</t>
    </rPh>
    <rPh sb="2" eb="4">
      <t>バンゴウ</t>
    </rPh>
    <phoneticPr fontId="2"/>
  </si>
  <si>
    <t>日本大学</t>
  </si>
  <si>
    <t>日本大学</t>
    <rPh sb="0" eb="2">
      <t>ニホン</t>
    </rPh>
    <rPh sb="2" eb="4">
      <t>ダイガク</t>
    </rPh>
    <phoneticPr fontId="2"/>
  </si>
  <si>
    <t>日本大学医学部附属板橋病院</t>
  </si>
  <si>
    <t>日本大学医学部附属板橋病院</t>
    <rPh sb="0" eb="2">
      <t>ニホン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イタバシ</t>
    </rPh>
    <rPh sb="11" eb="13">
      <t>ビョウイン</t>
    </rPh>
    <phoneticPr fontId="2"/>
  </si>
  <si>
    <t>173-8610</t>
  </si>
  <si>
    <t>東京都板橋区大谷口上町30番1号</t>
  </si>
  <si>
    <t>03-3972-8111</t>
  </si>
  <si>
    <t>八田　善弘</t>
  </si>
  <si>
    <t>輸血・細胞治療センター長</t>
  </si>
  <si>
    <t>1987年</t>
  </si>
  <si>
    <t>Total
PC</t>
  </si>
  <si>
    <t>赤血球製剤合計</t>
    <rPh sb="0" eb="3">
      <t>セッケッキュウ</t>
    </rPh>
    <rPh sb="3" eb="5">
      <t>セイザイ</t>
    </rPh>
    <rPh sb="5" eb="7">
      <t>ゴウケイ</t>
    </rPh>
    <phoneticPr fontId="2"/>
  </si>
  <si>
    <t>FFP-LR-Ap</t>
  </si>
  <si>
    <t>FFP-LR120</t>
  </si>
  <si>
    <t>FFP-LR240</t>
  </si>
  <si>
    <t>FFP-LR480</t>
  </si>
  <si>
    <t>単位</t>
    <rPh sb="0" eb="2">
      <t>タンイ</t>
    </rPh>
    <phoneticPr fontId="2"/>
  </si>
  <si>
    <t>郵便番号</t>
    <rPh sb="0" eb="4">
      <t>ユウビンバンゴウ</t>
    </rPh>
    <phoneticPr fontId="2"/>
  </si>
  <si>
    <t>北海道札幌市北区北14条西5丁目</t>
  </si>
  <si>
    <t>重松　明男</t>
  </si>
  <si>
    <t>藤井　聡</t>
  </si>
  <si>
    <t>青森県弘前市本町53</t>
  </si>
  <si>
    <t>2009年</t>
  </si>
  <si>
    <t>宮城県仙台市青葉区星陵町１－１</t>
  </si>
  <si>
    <t>秋田大学医学部附属病院</t>
  </si>
  <si>
    <t>藤島直仁</t>
  </si>
  <si>
    <t>自己フィブリン糊の作製</t>
  </si>
  <si>
    <t>山形大学医学部附属病院</t>
  </si>
  <si>
    <t>山形県山形市飯田西二丁目2-2</t>
  </si>
  <si>
    <t>茨城県つくば市天久保2-1-1</t>
  </si>
  <si>
    <t>当直</t>
  </si>
  <si>
    <t>千葉県千葉市中央区亥鼻1-8-1</t>
  </si>
  <si>
    <t>1980年</t>
  </si>
  <si>
    <t>長村　登紀子、衡田　経子</t>
  </si>
  <si>
    <t>tokikoni@ims.u-tokyo.ac.jp</t>
  </si>
  <si>
    <t>東條有伸</t>
  </si>
  <si>
    <t>長村登紀子</t>
  </si>
  <si>
    <t>大友直樹</t>
  </si>
  <si>
    <t>新潟県新潟市中央区旭町通り1-754</t>
  </si>
  <si>
    <t>牛木隆志</t>
  </si>
  <si>
    <t>石川県金沢市宝町13-1</t>
  </si>
  <si>
    <t>近藤恭夫</t>
  </si>
  <si>
    <t>山梨県山梨県中央市下河東１１１０</t>
  </si>
  <si>
    <t>055-273-9543</t>
  </si>
  <si>
    <t>中嶋　ゆう子</t>
  </si>
  <si>
    <t>自己ＲＣＣ+自己フィブリン糊</t>
  </si>
  <si>
    <t>オーソ　ＢＴＤ-Ｘ2</t>
  </si>
  <si>
    <t>オーソ・クリニカル・ダイアグノスティックス　株式会社</t>
  </si>
  <si>
    <t>下平滋隆</t>
  </si>
  <si>
    <t>岐阜県岐阜市柳戸1-1</t>
  </si>
  <si>
    <t>愛知県名古屋市昭和区鶴舞帳65</t>
  </si>
  <si>
    <t>PC, 血清</t>
  </si>
  <si>
    <t>松本剛史</t>
  </si>
  <si>
    <t>院内講師</t>
  </si>
  <si>
    <t>永峰啓丞</t>
  </si>
  <si>
    <t>兵庫県神戸市中央区楠町7丁目5-2</t>
  </si>
  <si>
    <t>Nbit</t>
  </si>
  <si>
    <t>岡山県岡山市北区鹿田町2-5-1</t>
  </si>
  <si>
    <t>山口県宇部市南小串1-1-1</t>
  </si>
  <si>
    <t>藤井康彦</t>
  </si>
  <si>
    <t>徳島県徳島市蔵本町2-50</t>
  </si>
  <si>
    <t>安倍　正博</t>
  </si>
  <si>
    <t>長崎県長崎市坂本1-7-1</t>
  </si>
  <si>
    <t>長井一浩</t>
  </si>
  <si>
    <t>病院准教授</t>
  </si>
  <si>
    <t>11件</t>
  </si>
  <si>
    <t>1991年</t>
  </si>
  <si>
    <t>熊本県熊本市中央区本荘1-1-1</t>
  </si>
  <si>
    <t>米村雄士</t>
  </si>
  <si>
    <t>鹿児島県鹿児島市桜ヶ丘8-35-1</t>
  </si>
  <si>
    <t>自己血クリオ作成</t>
  </si>
  <si>
    <t>82　（染色まで）</t>
  </si>
  <si>
    <t>山城剛</t>
  </si>
  <si>
    <t>渡邉　弘子</t>
  </si>
  <si>
    <t>watahiro@hama-med.ac.jp</t>
  </si>
  <si>
    <t>安達　美和</t>
  </si>
  <si>
    <t>診療助教</t>
  </si>
  <si>
    <t>滋賀医科大学医学部附属属病院</t>
  </si>
  <si>
    <t>滋賀県大津市瀬田月輪町</t>
  </si>
  <si>
    <t>宮崎大学医学部附属病院</t>
  </si>
  <si>
    <t>hitake@med.miyazaki-u.ac.jp</t>
  </si>
  <si>
    <t>x</t>
  </si>
  <si>
    <t>富山県富山市杉谷2630</t>
  </si>
  <si>
    <t>道野　淳子</t>
  </si>
  <si>
    <t>jun2@med.u-toyama.ac.jp</t>
  </si>
  <si>
    <t>専任講師</t>
  </si>
  <si>
    <t>クリオプレシピテート作製</t>
  </si>
  <si>
    <t>1997年</t>
  </si>
  <si>
    <t>島根大学医学部附属病院</t>
  </si>
  <si>
    <t>0853-20-2421</t>
  </si>
  <si>
    <t>高知県南国市岡豊町小蓮</t>
  </si>
  <si>
    <t>1995年</t>
  </si>
  <si>
    <t>BT-2</t>
  </si>
  <si>
    <t>大分大学医学部附属病院</t>
  </si>
  <si>
    <t>1994年</t>
  </si>
  <si>
    <t>浜崎　由起子</t>
  </si>
  <si>
    <t>北海道札幌市中央区南１条西１６丁目</t>
  </si>
  <si>
    <t>小林大介</t>
  </si>
  <si>
    <t>福島県福島市光が丘１番地</t>
  </si>
  <si>
    <t>神奈川県横浜市金沢区福浦３－９</t>
  </si>
  <si>
    <t>自己フィブリン糊＋自己FFP</t>
  </si>
  <si>
    <t>石田高司</t>
  </si>
  <si>
    <t>京都府京都市上京区河原町通広小路上ル梶井町４６５</t>
  </si>
  <si>
    <t>大阪府大阪市阿倍野区旭町1-5-7</t>
  </si>
  <si>
    <t>田守昭博</t>
  </si>
  <si>
    <t>早川　正樹</t>
  </si>
  <si>
    <t>花岡　伸佳</t>
  </si>
  <si>
    <t>岩手県盛岡市内丸１９－１</t>
  </si>
  <si>
    <t>武関　雄二</t>
  </si>
  <si>
    <t>大久保　光夫</t>
  </si>
  <si>
    <t>神奈川県相模原市南区北里１－１５－１</t>
  </si>
  <si>
    <t>東京都三鷹市新川6-20-2</t>
  </si>
  <si>
    <t>昭和大学藤が丘病院</t>
  </si>
  <si>
    <t>寺内　純一</t>
  </si>
  <si>
    <t>t-sf1984@cmed.showa-u.ac.jp</t>
  </si>
  <si>
    <t>TURIP</t>
  </si>
  <si>
    <t>H＆T</t>
  </si>
  <si>
    <t>松本　謙介</t>
  </si>
  <si>
    <t>BL Power</t>
  </si>
  <si>
    <t>中央診療部輸血室</t>
  </si>
  <si>
    <t>杉本　達哉</t>
  </si>
  <si>
    <t>t-sgmt@is.icc.u-tokai.ac.jp</t>
  </si>
  <si>
    <t>東京医科大学八王子医療センター</t>
  </si>
  <si>
    <t>東京都新宿区河田町8-1</t>
  </si>
  <si>
    <t>千葉県八千代市大和田新田477-96</t>
  </si>
  <si>
    <t>03-5814-6151</t>
  </si>
  <si>
    <t>亀山　澄子</t>
  </si>
  <si>
    <t>skameyama@nms.ac.jp</t>
  </si>
  <si>
    <t>神奈川県川崎市宮前区菅生2-16-1</t>
  </si>
  <si>
    <t>血液内科講師</t>
  </si>
  <si>
    <t>77518 , 36212</t>
  </si>
  <si>
    <t>水田　秀一</t>
  </si>
  <si>
    <t>製剤の血液型確認</t>
  </si>
  <si>
    <t>大阪府枚方市新町2丁目3-1</t>
  </si>
  <si>
    <t>HTLV－1検査</t>
  </si>
  <si>
    <t>芦田　隆司</t>
  </si>
  <si>
    <t>兵庫県西宮市武庫川町１－１</t>
  </si>
  <si>
    <t>藤盛　好啓</t>
  </si>
  <si>
    <t>〇</t>
  </si>
  <si>
    <t>岡山県倉敷市松島577</t>
  </si>
  <si>
    <t>長藤　宏司</t>
  </si>
  <si>
    <t>自己クリオ作成</t>
  </si>
  <si>
    <t>福岡県福岡市城南区七隈7丁目４５－１</t>
  </si>
  <si>
    <t>自己フィブリングルー作製</t>
  </si>
  <si>
    <t>1992年</t>
  </si>
  <si>
    <t>福岡県北九州市八幡西区医生ヶ丘１ー１</t>
  </si>
  <si>
    <t>認定技師数</t>
    <rPh sb="0" eb="2">
      <t>ニンテイ</t>
    </rPh>
    <rPh sb="2" eb="4">
      <t>ギシ</t>
    </rPh>
    <rPh sb="4" eb="5">
      <t>スウ</t>
    </rPh>
    <phoneticPr fontId="2"/>
  </si>
  <si>
    <t>（病院内の総数）</t>
    <rPh sb="1" eb="3">
      <t>ビョウイン</t>
    </rPh>
    <rPh sb="3" eb="4">
      <t>ナイ</t>
    </rPh>
    <rPh sb="5" eb="7">
      <t>ソウスウ</t>
    </rPh>
    <phoneticPr fontId="2"/>
  </si>
  <si>
    <t>RBC・FFPの発注と受領</t>
    <rPh sb="8" eb="10">
      <t>ハッチュウ</t>
    </rPh>
    <rPh sb="11" eb="13">
      <t>ジュリョウ</t>
    </rPh>
    <phoneticPr fontId="3"/>
  </si>
  <si>
    <t>RBC-LR-1</t>
  </si>
  <si>
    <t>Ir-RBC-LR-1</t>
  </si>
  <si>
    <t>RBC-LR-2</t>
  </si>
  <si>
    <t>Ir-RBC-LR-2</t>
  </si>
  <si>
    <t>洗浄赤血球液</t>
    <rPh sb="0" eb="2">
      <t>センジョウ</t>
    </rPh>
    <rPh sb="2" eb="5">
      <t>セッケッキュウ</t>
    </rPh>
    <rPh sb="5" eb="6">
      <t>エキ</t>
    </rPh>
    <phoneticPr fontId="3"/>
  </si>
  <si>
    <t>合成血液</t>
    <rPh sb="0" eb="2">
      <t>ゴウセイ</t>
    </rPh>
    <rPh sb="2" eb="3">
      <t>ケツ</t>
    </rPh>
    <rPh sb="3" eb="4">
      <t>エキ</t>
    </rPh>
    <phoneticPr fontId="3"/>
  </si>
  <si>
    <t>その他の赤血球製剤</t>
    <rPh sb="2" eb="3">
      <t>タ</t>
    </rPh>
    <rPh sb="4" eb="7">
      <t>セッケッキュウ</t>
    </rPh>
    <rPh sb="7" eb="9">
      <t>セイザイ</t>
    </rPh>
    <phoneticPr fontId="3"/>
  </si>
  <si>
    <t>人全血液</t>
    <rPh sb="0" eb="1">
      <t>ヒト</t>
    </rPh>
    <rPh sb="1" eb="2">
      <t>ゼン</t>
    </rPh>
    <rPh sb="2" eb="4">
      <t>ケツエキ</t>
    </rPh>
    <phoneticPr fontId="3"/>
  </si>
  <si>
    <t>輸血療法委員会　開催回数/年</t>
    <rPh sb="0" eb="2">
      <t>ユケツ</t>
    </rPh>
    <rPh sb="2" eb="4">
      <t>リョウホウ</t>
    </rPh>
    <rPh sb="4" eb="7">
      <t>イインカイ</t>
    </rPh>
    <rPh sb="8" eb="10">
      <t>カイサイ</t>
    </rPh>
    <rPh sb="10" eb="12">
      <t>カイスウ</t>
    </rPh>
    <rPh sb="13" eb="14">
      <t>ネン</t>
    </rPh>
    <phoneticPr fontId="2"/>
  </si>
  <si>
    <t>その他関連会議の名称</t>
    <rPh sb="2" eb="3">
      <t>タ</t>
    </rPh>
    <rPh sb="3" eb="5">
      <t>カンレン</t>
    </rPh>
    <rPh sb="5" eb="7">
      <t>カイギ</t>
    </rPh>
    <rPh sb="8" eb="10">
      <t>メイショウ</t>
    </rPh>
    <phoneticPr fontId="3"/>
  </si>
  <si>
    <t>RBC-LR-1</t>
  </si>
  <si>
    <t>Ir-RBC-LR-1</t>
  </si>
  <si>
    <t>RBC-LR-2</t>
  </si>
  <si>
    <t>Ir-RBC-LR-2</t>
  </si>
  <si>
    <t>RBC</t>
  </si>
  <si>
    <t>赤血球液</t>
    <rPh sb="0" eb="3">
      <t>セッケッキュウ</t>
    </rPh>
    <rPh sb="3" eb="4">
      <t>エキ</t>
    </rPh>
    <phoneticPr fontId="3"/>
  </si>
  <si>
    <t>輸血療法委員会の回数/年</t>
    <rPh sb="0" eb="2">
      <t>ユケツ</t>
    </rPh>
    <rPh sb="2" eb="4">
      <t>リョウホウ</t>
    </rPh>
    <rPh sb="4" eb="7">
      <t>イインカイ</t>
    </rPh>
    <rPh sb="8" eb="10">
      <t>カイスウ</t>
    </rPh>
    <rPh sb="11" eb="12">
      <t>ネン</t>
    </rPh>
    <phoneticPr fontId="2"/>
  </si>
  <si>
    <t>その他関連会議の名称</t>
    <rPh sb="2" eb="7">
      <t>タカンレンカイギ</t>
    </rPh>
    <rPh sb="8" eb="10">
      <t>メイショウ</t>
    </rPh>
    <phoneticPr fontId="3"/>
  </si>
  <si>
    <t>埼玉県入間郡毛呂山町毛呂本郷38</t>
  </si>
  <si>
    <t>山田　攻</t>
  </si>
  <si>
    <t>osamuy@saitama-med.ac.jp</t>
  </si>
  <si>
    <t>岡田　義昭</t>
  </si>
  <si>
    <t>教員数（医師数）</t>
    <rPh sb="0" eb="2">
      <t>キョウイン</t>
    </rPh>
    <rPh sb="2" eb="3">
      <t>スウ</t>
    </rPh>
    <rPh sb="4" eb="6">
      <t>イシ</t>
    </rPh>
    <rPh sb="6" eb="7">
      <t>スウ</t>
    </rPh>
    <phoneticPr fontId="3"/>
  </si>
  <si>
    <t>HLA　ClassII</t>
  </si>
  <si>
    <t>HLA抗体</t>
    <rPh sb="3" eb="5">
      <t>コウタイ</t>
    </rPh>
    <phoneticPr fontId="2"/>
  </si>
  <si>
    <t>FlowPRA , Luminex</t>
  </si>
  <si>
    <t>赤血球表面抗原</t>
    <rPh sb="0" eb="3">
      <t>セッケッキュウ</t>
    </rPh>
    <rPh sb="3" eb="5">
      <t>ヒョウメン</t>
    </rPh>
    <rPh sb="5" eb="7">
      <t>コウゲン</t>
    </rPh>
    <phoneticPr fontId="6"/>
  </si>
  <si>
    <t>FCXM</t>
  </si>
  <si>
    <t>ICFA</t>
  </si>
  <si>
    <t>項目名</t>
    <rPh sb="0" eb="2">
      <t>コウモク</t>
    </rPh>
    <rPh sb="2" eb="3">
      <t>メイ</t>
    </rPh>
    <phoneticPr fontId="2"/>
  </si>
  <si>
    <t>件数</t>
    <rPh sb="0" eb="2">
      <t>ケンスウ</t>
    </rPh>
    <phoneticPr fontId="2"/>
  </si>
  <si>
    <t>←血小板表面ﾏｰｶｰ，顆粒球抗体（好中球），リンパ球幼若化検査，可溶性IL-2ﾚｾﾌﾟﾀｰ　はこちらに記入</t>
    <rPh sb="1" eb="4">
      <t>ケッショウバン</t>
    </rPh>
    <rPh sb="4" eb="6">
      <t>ヒョウメン</t>
    </rPh>
    <rPh sb="11" eb="14">
      <t>カリュウキュウ</t>
    </rPh>
    <rPh sb="14" eb="16">
      <t>コウタイ</t>
    </rPh>
    <rPh sb="17" eb="20">
      <t>コウチュウキュウ</t>
    </rPh>
    <rPh sb="25" eb="26">
      <t>キュウ</t>
    </rPh>
    <rPh sb="26" eb="29">
      <t>ヨウジャクカ</t>
    </rPh>
    <rPh sb="29" eb="31">
      <t>ケンサ</t>
    </rPh>
    <rPh sb="32" eb="35">
      <t>カヨウセイ</t>
    </rPh>
    <rPh sb="51" eb="53">
      <t>キニュウ</t>
    </rPh>
    <phoneticPr fontId="2"/>
  </si>
  <si>
    <t>FlowPRA  Luminex</t>
  </si>
  <si>
    <t>赤血球
表面抗原</t>
    <rPh sb="0" eb="3">
      <t>セッケッキュウ</t>
    </rPh>
    <rPh sb="4" eb="6">
      <t>ヒョウメン</t>
    </rPh>
    <rPh sb="6" eb="8">
      <t>コウゲン</t>
    </rPh>
    <phoneticPr fontId="6"/>
  </si>
  <si>
    <t>HLA
ClassI</t>
  </si>
  <si>
    <t>HLA
ClassII</t>
  </si>
  <si>
    <t>FCXM</t>
  </si>
  <si>
    <t>ICFA</t>
  </si>
  <si>
    <t>FCM法</t>
  </si>
  <si>
    <t>CD分類：
PNHなど</t>
    <rPh sb="2" eb="4">
      <t>ブンルイ</t>
    </rPh>
    <phoneticPr fontId="2"/>
  </si>
  <si>
    <t>A,B,D抗原
など</t>
    <rPh sb="5" eb="7">
      <t>コウゲン</t>
    </rPh>
    <phoneticPr fontId="2"/>
  </si>
  <si>
    <t>（医師，技師，看護師の総数）</t>
    <rPh sb="1" eb="3">
      <t>イシ</t>
    </rPh>
    <rPh sb="4" eb="6">
      <t>ギシ</t>
    </rPh>
    <rPh sb="7" eb="10">
      <t>カンゴシ</t>
    </rPh>
    <rPh sb="11" eb="13">
      <t>ソウスウ</t>
    </rPh>
    <phoneticPr fontId="2"/>
  </si>
  <si>
    <t>←実際に管理をしていなくても機能があれば○</t>
    <rPh sb="1" eb="3">
      <t>ジッサイ</t>
    </rPh>
    <rPh sb="4" eb="6">
      <t>カンリ</t>
    </rPh>
    <rPh sb="14" eb="16">
      <t>キノウ</t>
    </rPh>
    <phoneticPr fontId="2"/>
  </si>
  <si>
    <t>←前年度”空欄”の場合”0：00”が挿入されています．</t>
    <rPh sb="1" eb="4">
      <t>ゼンネンド</t>
    </rPh>
    <rPh sb="5" eb="7">
      <t>クウラン</t>
    </rPh>
    <rPh sb="9" eb="11">
      <t>バアイ</t>
    </rPh>
    <rPh sb="18" eb="20">
      <t>ソウニュウ</t>
    </rPh>
    <phoneticPr fontId="2"/>
  </si>
  <si>
    <t>←有期常勤はこちらに記入</t>
    <rPh sb="1" eb="3">
      <t>ユウキ</t>
    </rPh>
    <rPh sb="3" eb="5">
      <t>ジョウキン</t>
    </rPh>
    <rPh sb="10" eb="12">
      <t>キニュウ</t>
    </rPh>
    <phoneticPr fontId="2"/>
  </si>
  <si>
    <t>↓</t>
  </si>
  <si>
    <t>計算項目</t>
    <rPh sb="0" eb="2">
      <t>ケイサン</t>
    </rPh>
    <rPh sb="2" eb="4">
      <t>コウモク</t>
    </rPh>
    <phoneticPr fontId="2"/>
  </si>
  <si>
    <t>北海道大学病院</t>
  </si>
  <si>
    <t>まず下表から自施設の施設コードを確認し、アンケート回答入力シートに入力してください。</t>
    <rPh sb="2" eb="3">
      <t>シタ</t>
    </rPh>
    <rPh sb="3" eb="4">
      <t>ヒョウ</t>
    </rPh>
    <rPh sb="6" eb="7">
      <t>ジ</t>
    </rPh>
    <rPh sb="7" eb="9">
      <t>シセツ</t>
    </rPh>
    <rPh sb="10" eb="12">
      <t>シセツ</t>
    </rPh>
    <rPh sb="16" eb="18">
      <t>カクニン</t>
    </rPh>
    <rPh sb="25" eb="27">
      <t>カイトウ</t>
    </rPh>
    <rPh sb="27" eb="29">
      <t>ニュウリョク</t>
    </rPh>
    <rPh sb="33" eb="35">
      <t>ニュウリョク</t>
    </rPh>
    <phoneticPr fontId="2"/>
  </si>
  <si>
    <t>千葉大学</t>
  </si>
  <si>
    <t>近畿大学医学部附属病院</t>
    <rPh sb="0" eb="2">
      <t>キンキ</t>
    </rPh>
    <rPh sb="2" eb="4">
      <t>ダイガク</t>
    </rPh>
    <phoneticPr fontId="2"/>
  </si>
  <si>
    <t>大阪市立大学</t>
  </si>
  <si>
    <t>メール送信先　：</t>
    <rPh sb="3" eb="5">
      <t>ソウシン</t>
    </rPh>
    <rPh sb="5" eb="6">
      <t>サキ</t>
    </rPh>
    <phoneticPr fontId="2"/>
  </si>
  <si>
    <t>秋田大学</t>
  </si>
  <si>
    <t>和歌山県立医科大学</t>
    <rPh sb="0" eb="3">
      <t>ワカヤマ</t>
    </rPh>
    <phoneticPr fontId="2"/>
  </si>
  <si>
    <t>関西医科大学附属滝井病院</t>
    <rPh sb="0" eb="2">
      <t>カンサイ</t>
    </rPh>
    <rPh sb="2" eb="4">
      <t>イカ</t>
    </rPh>
    <rPh sb="4" eb="6">
      <t>ダイガク</t>
    </rPh>
    <rPh sb="6" eb="8">
      <t>フゾク</t>
    </rPh>
    <phoneticPr fontId="2"/>
  </si>
  <si>
    <t>←血漿交換使用分も含めてください．</t>
    <rPh sb="1" eb="3">
      <t>ケッショウ</t>
    </rPh>
    <rPh sb="3" eb="5">
      <t>コウカン</t>
    </rPh>
    <rPh sb="5" eb="7">
      <t>シヨウ</t>
    </rPh>
    <rPh sb="7" eb="8">
      <t>ブン</t>
    </rPh>
    <rPh sb="9" eb="10">
      <t>フク</t>
    </rPh>
    <phoneticPr fontId="2"/>
  </si>
  <si>
    <t>[業務量アンケート調査の入力時の注意点について]</t>
    <rPh sb="1" eb="3">
      <t>ギョウム</t>
    </rPh>
    <rPh sb="3" eb="4">
      <t>リョウ</t>
    </rPh>
    <rPh sb="9" eb="11">
      <t>チョウサ</t>
    </rPh>
    <rPh sb="12" eb="15">
      <t>ニュウリョクジ</t>
    </rPh>
    <rPh sb="16" eb="19">
      <t>チュウイテン</t>
    </rPh>
    <phoneticPr fontId="3"/>
  </si>
  <si>
    <t>順天堂大学</t>
  </si>
  <si>
    <t>順天堂大学医学部附属練馬病院</t>
  </si>
  <si>
    <r>
      <t>3）　血液製剤の使用量や検査件数等は</t>
    </r>
    <r>
      <rPr>
        <sz val="12"/>
        <color indexed="10"/>
        <rFont val="ＭＳ Ｐゴシック"/>
        <family val="3"/>
      </rPr>
      <t>平成28年1月から12月まで</t>
    </r>
    <r>
      <rPr>
        <sz val="12"/>
        <rFont val="ＭＳ Ｐゴシック"/>
        <family val="3"/>
      </rPr>
      <t>の数を入力してください。</t>
    </r>
    <rPh sb="3" eb="5">
      <t>ケツエキ</t>
    </rPh>
    <rPh sb="5" eb="7">
      <t>セイザイ</t>
    </rPh>
    <rPh sb="8" eb="11">
      <t>シヨウリョウ</t>
    </rPh>
    <rPh sb="12" eb="14">
      <t>ケンサ</t>
    </rPh>
    <rPh sb="14" eb="16">
      <t>ケンスウ</t>
    </rPh>
    <rPh sb="16" eb="17">
      <t>トウ</t>
    </rPh>
    <rPh sb="18" eb="20">
      <t>ヘイセイ</t>
    </rPh>
    <rPh sb="22" eb="23">
      <t>ネン</t>
    </rPh>
    <rPh sb="24" eb="25">
      <t>ガツ</t>
    </rPh>
    <rPh sb="29" eb="30">
      <t>ガツ</t>
    </rPh>
    <rPh sb="33" eb="34">
      <t>スウ</t>
    </rPh>
    <rPh sb="35" eb="37">
      <t>ニュウリョク</t>
    </rPh>
    <phoneticPr fontId="3"/>
  </si>
  <si>
    <t>2）　平成29年4月1日現在の状況で記載願います。</t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ジョウキョウ</t>
    </rPh>
    <rPh sb="18" eb="20">
      <t>キサイ</t>
    </rPh>
    <rPh sb="20" eb="21">
      <t>ネガ</t>
    </rPh>
    <phoneticPr fontId="3"/>
  </si>
  <si>
    <r>
      <t>＊ファイル名を”</t>
    </r>
    <r>
      <rPr>
        <b/>
        <u val="single"/>
        <sz val="12"/>
        <color rgb="FFFF0000"/>
        <rFont val="ＭＳ Ｐゴシック"/>
        <family val="3"/>
      </rPr>
      <t>H29年度業務量アンケート調査（施設番号）</t>
    </r>
    <r>
      <rPr>
        <sz val="12"/>
        <color indexed="8"/>
        <rFont val="ＭＳ Ｐゴシック"/>
        <family val="3"/>
      </rPr>
      <t>”に変更してから当番校に送信してください。</t>
    </r>
    <rPh sb="5" eb="6">
      <t>メイ</t>
    </rPh>
    <rPh sb="11" eb="13">
      <t>ネンド</t>
    </rPh>
    <rPh sb="13" eb="15">
      <t>ギョウム</t>
    </rPh>
    <rPh sb="15" eb="16">
      <t>リョウ</t>
    </rPh>
    <rPh sb="21" eb="23">
      <t>チョウサ</t>
    </rPh>
    <rPh sb="31" eb="33">
      <t>ヘンコウ</t>
    </rPh>
    <rPh sb="37" eb="39">
      <t>トウバン</t>
    </rPh>
    <rPh sb="39" eb="40">
      <t>コウ</t>
    </rPh>
    <rPh sb="41" eb="43">
      <t>ソウシン</t>
    </rPh>
    <phoneticPr fontId="2"/>
  </si>
  <si>
    <r>
      <t>平成</t>
    </r>
    <r>
      <rPr>
        <b/>
        <u val="single"/>
        <sz val="18"/>
        <rFont val="Calibri"/>
        <family val="3"/>
        <scheme val="minor"/>
      </rPr>
      <t>29</t>
    </r>
    <r>
      <rPr>
        <b/>
        <u val="single"/>
        <sz val="11"/>
        <rFont val="Calibri"/>
        <family val="3"/>
        <scheme val="minor"/>
      </rPr>
      <t>年度　輸血業務量アンケート　回答シート</t>
    </r>
    <rPh sb="0" eb="2">
      <t>ヘイセイ</t>
    </rPh>
    <rPh sb="4" eb="6">
      <t>ネンド</t>
    </rPh>
    <rPh sb="7" eb="9">
      <t>ユケツ</t>
    </rPh>
    <rPh sb="9" eb="12">
      <t>ギョウムリョウ</t>
    </rPh>
    <rPh sb="18" eb="20">
      <t>カイトウ</t>
    </rPh>
    <phoneticPr fontId="2"/>
  </si>
  <si>
    <t>H29年4月現在</t>
  </si>
  <si>
    <t>H29年4月現在</t>
  </si>
  <si>
    <t>H29年4月現在</t>
  </si>
  <si>
    <t>H29年4月現在</t>
  </si>
  <si>
    <t>H28年度</t>
  </si>
  <si>
    <t>H28年1月～12月</t>
  </si>
  <si>
    <t>上記以外</t>
    <rPh sb="0" eb="2">
      <t>ジョウキ</t>
    </rPh>
    <rPh sb="2" eb="4">
      <t>イガイ</t>
    </rPh>
    <phoneticPr fontId="3"/>
  </si>
  <si>
    <t>職種</t>
    <rPh sb="0" eb="2">
      <t>ショクシュ</t>
    </rPh>
    <phoneticPr fontId="3"/>
  </si>
  <si>
    <t>職種</t>
    <rPh sb="0" eb="1">
      <t>ショク</t>
    </rPh>
    <rPh sb="1" eb="2">
      <t>シュ</t>
    </rPh>
    <phoneticPr fontId="3"/>
  </si>
  <si>
    <t>Ir-WPC-LR-10</t>
  </si>
  <si>
    <t>Ir-WPC-HLA-LR-10</t>
  </si>
  <si>
    <t>輸血部</t>
    <rPh sb="0" eb="2">
      <t>ユケツ</t>
    </rPh>
    <rPh sb="2" eb="3">
      <t>ブ</t>
    </rPh>
    <phoneticPr fontId="2"/>
  </si>
  <si>
    <t>病棟</t>
    <rPh sb="0" eb="2">
      <t>ビョウトウ</t>
    </rPh>
    <phoneticPr fontId="2"/>
  </si>
  <si>
    <t>外来</t>
    <rPh sb="0" eb="2">
      <t>ガイライ</t>
    </rPh>
    <phoneticPr fontId="2"/>
  </si>
  <si>
    <t>血液センター</t>
    <rPh sb="0" eb="2">
      <t>ケツエキ</t>
    </rPh>
    <phoneticPr fontId="2"/>
  </si>
  <si>
    <t>その他</t>
    <rPh sb="2" eb="3">
      <t>タ</t>
    </rPh>
    <phoneticPr fontId="2"/>
  </si>
  <si>
    <t>200 mL以内</t>
    <rPh sb="6" eb="8">
      <t>イナイ</t>
    </rPh>
    <phoneticPr fontId="5"/>
  </si>
  <si>
    <t>201～400 mL</t>
  </si>
  <si>
    <t>201～401 mL</t>
  </si>
  <si>
    <t>200 ｍL由来製剤</t>
    <rPh sb="6" eb="8">
      <t>ユライ</t>
    </rPh>
    <rPh sb="8" eb="10">
      <t>セイザイ</t>
    </rPh>
    <phoneticPr fontId="4"/>
  </si>
  <si>
    <t>400 ｍL由来製剤</t>
    <rPh sb="6" eb="8">
      <t>ユライ</t>
    </rPh>
    <rPh sb="8" eb="10">
      <t>セイザイ</t>
    </rPh>
    <phoneticPr fontId="4"/>
  </si>
  <si>
    <t>輸血部医師</t>
    <rPh sb="0" eb="2">
      <t>ユケツ</t>
    </rPh>
    <rPh sb="2" eb="3">
      <t>ブ</t>
    </rPh>
    <rPh sb="3" eb="5">
      <t>イシ</t>
    </rPh>
    <phoneticPr fontId="2"/>
  </si>
  <si>
    <t>輸血部看護師</t>
    <rPh sb="0" eb="2">
      <t>ユケツ</t>
    </rPh>
    <rPh sb="2" eb="3">
      <t>ブ</t>
    </rPh>
    <rPh sb="3" eb="6">
      <t>カンゴシ</t>
    </rPh>
    <phoneticPr fontId="2"/>
  </si>
  <si>
    <t>診療科医師</t>
    <rPh sb="0" eb="3">
      <t>シンリョウカ</t>
    </rPh>
    <rPh sb="3" eb="5">
      <t>イシ</t>
    </rPh>
    <phoneticPr fontId="2"/>
  </si>
  <si>
    <t>細胞治療認定管理師</t>
    <rPh sb="0" eb="2">
      <t>サイボウ</t>
    </rPh>
    <rPh sb="2" eb="4">
      <t>チリョウ</t>
    </rPh>
    <rPh sb="4" eb="6">
      <t>ニンテイ</t>
    </rPh>
    <rPh sb="6" eb="8">
      <t>カンリ</t>
    </rPh>
    <rPh sb="8" eb="9">
      <t>シ</t>
    </rPh>
    <phoneticPr fontId="2"/>
  </si>
  <si>
    <t>学会認定　自己血看護師数</t>
    <rPh sb="0" eb="2">
      <t>ガッカイ</t>
    </rPh>
    <rPh sb="2" eb="4">
      <t>ニンテイ</t>
    </rPh>
    <rPh sb="5" eb="7">
      <t>ジコ</t>
    </rPh>
    <rPh sb="7" eb="8">
      <t>ケツ</t>
    </rPh>
    <rPh sb="8" eb="11">
      <t>カンゴシ</t>
    </rPh>
    <rPh sb="11" eb="12">
      <t>スウ</t>
    </rPh>
    <phoneticPr fontId="3"/>
  </si>
  <si>
    <t>学会認定　臨床輸血看護師数</t>
    <rPh sb="0" eb="2">
      <t>ガッカイ</t>
    </rPh>
    <rPh sb="2" eb="4">
      <t>ニンテイ</t>
    </rPh>
    <rPh sb="5" eb="7">
      <t>リンショウ</t>
    </rPh>
    <rPh sb="7" eb="9">
      <t>ユケツ</t>
    </rPh>
    <rPh sb="9" eb="12">
      <t>カンゴシ</t>
    </rPh>
    <rPh sb="12" eb="13">
      <t>スウ</t>
    </rPh>
    <phoneticPr fontId="3"/>
  </si>
  <si>
    <t>学会認定　アフェレーシスナース数</t>
    <rPh sb="0" eb="2">
      <t>ガッカイ</t>
    </rPh>
    <rPh sb="2" eb="4">
      <t>ニンテイ</t>
    </rPh>
    <rPh sb="15" eb="16">
      <t>スウ</t>
    </rPh>
    <phoneticPr fontId="3"/>
  </si>
  <si>
    <r>
      <t>貯血式自己血</t>
    </r>
    <rPh sb="0" eb="1">
      <t>チョ</t>
    </rPh>
    <rPh sb="1" eb="2">
      <t>ケツ</t>
    </rPh>
    <rPh sb="2" eb="3">
      <t>シキ</t>
    </rPh>
    <rPh sb="3" eb="5">
      <t>ジコ</t>
    </rPh>
    <rPh sb="5" eb="6">
      <t>ケツ</t>
    </rPh>
    <phoneticPr fontId="3"/>
  </si>
  <si>
    <t>医師</t>
    <rPh sb="0" eb="2">
      <t>イシ</t>
    </rPh>
    <phoneticPr fontId="2"/>
  </si>
  <si>
    <t>検査技師</t>
    <rPh sb="0" eb="2">
      <t>ケンサ</t>
    </rPh>
    <rPh sb="2" eb="4">
      <t>ギシ</t>
    </rPh>
    <phoneticPr fontId="2"/>
  </si>
  <si>
    <t>看護師</t>
    <rPh sb="0" eb="3">
      <t>カンゴシ</t>
    </rPh>
    <phoneticPr fontId="2"/>
  </si>
  <si>
    <t>薬剤師</t>
    <rPh sb="0" eb="3">
      <t>ヤクザイシ</t>
    </rPh>
    <phoneticPr fontId="2"/>
  </si>
  <si>
    <t>←回答内容変更</t>
    <rPh sb="1" eb="3">
      <t>カイトウ</t>
    </rPh>
    <rPh sb="3" eb="5">
      <t>ナイヨウ</t>
    </rPh>
    <rPh sb="5" eb="7">
      <t>ヘンコウ</t>
    </rPh>
    <phoneticPr fontId="2"/>
  </si>
  <si>
    <t>←新設項目</t>
    <rPh sb="1" eb="3">
      <t>シンセツ</t>
    </rPh>
    <rPh sb="3" eb="5">
      <t>コウモク</t>
    </rPh>
    <phoneticPr fontId="2"/>
  </si>
  <si>
    <t>←回答方法変更</t>
    <rPh sb="1" eb="7">
      <t>カイトウホウホウヘンコウ</t>
    </rPh>
    <phoneticPr fontId="2"/>
  </si>
  <si>
    <t>クリオプリシピテート作成件数</t>
    <rPh sb="10" eb="12">
      <t>サクセイ</t>
    </rPh>
    <rPh sb="12" eb="14">
      <t>ケンスウ</t>
    </rPh>
    <phoneticPr fontId="2"/>
  </si>
  <si>
    <t>HLA検査</t>
    <rPh sb="3" eb="5">
      <t>ケンサ</t>
    </rPh>
    <phoneticPr fontId="5"/>
  </si>
  <si>
    <t>CD34定量</t>
    <rPh sb="4" eb="6">
      <t>テイリョウ</t>
    </rPh>
    <phoneticPr fontId="2"/>
  </si>
  <si>
    <t>細胞採取</t>
    <rPh sb="0" eb="2">
      <t>サイボウ</t>
    </rPh>
    <rPh sb="2" eb="4">
      <t>サイシュ</t>
    </rPh>
    <phoneticPr fontId="2"/>
  </si>
  <si>
    <t>採取細胞処理</t>
    <rPh sb="0" eb="2">
      <t>サイシュ</t>
    </rPh>
    <rPh sb="2" eb="4">
      <t>サイボウ</t>
    </rPh>
    <rPh sb="4" eb="6">
      <t>ショリ</t>
    </rPh>
    <phoneticPr fontId="2"/>
  </si>
  <si>
    <t>採取細胞の保管管理</t>
    <rPh sb="0" eb="2">
      <t>サイシュ</t>
    </rPh>
    <rPh sb="2" eb="4">
      <t>サイボウ</t>
    </rPh>
    <rPh sb="5" eb="7">
      <t>ホカン</t>
    </rPh>
    <rPh sb="7" eb="9">
      <t>カンリ</t>
    </rPh>
    <phoneticPr fontId="2"/>
  </si>
  <si>
    <t>未実施</t>
  </si>
  <si>
    <t>患者数</t>
    <rPh sb="0" eb="3">
      <t>カンジャスウ</t>
    </rPh>
    <phoneticPr fontId="5"/>
  </si>
  <si>
    <t>河原　好絵</t>
  </si>
  <si>
    <t>kawahara@asahikawa-med.ac.jp</t>
  </si>
  <si>
    <t>tanakakz@hirosaki-u.ac.jp</t>
  </si>
  <si>
    <t>成田　香魚子</t>
  </si>
  <si>
    <t>anrt-thk@umin.ac.jp</t>
  </si>
  <si>
    <t>秋田大学</t>
  </si>
  <si>
    <t>80×6</t>
  </si>
  <si>
    <t>m-narasaki@med.id.yamagata-u.ac.jp</t>
  </si>
  <si>
    <t>石澤　賢一</t>
  </si>
  <si>
    <t>高橋　和子</t>
  </si>
  <si>
    <t>ktakahasi@times.hosp.tsukuba.ac.jp</t>
  </si>
  <si>
    <t>病院教授</t>
  </si>
  <si>
    <t>千葉大学</t>
  </si>
  <si>
    <t>診療教授</t>
  </si>
  <si>
    <t>早川　雅之</t>
  </si>
  <si>
    <t>hayakawa-blo@h.u-tokyo.ac.jp</t>
  </si>
  <si>
    <t>山﨑　宏人</t>
  </si>
  <si>
    <t>nyuko@yamanashi.ac.jp</t>
  </si>
  <si>
    <t>井上　克枝</t>
  </si>
  <si>
    <t>白血球除去，自己フィブリン糊作成</t>
  </si>
  <si>
    <t>小嶋　俊介</t>
  </si>
  <si>
    <t>kojishun@shinshu-u.ac.jp</t>
  </si>
  <si>
    <t>☓</t>
  </si>
  <si>
    <t>大石　晃嗣</t>
  </si>
  <si>
    <t>3～4</t>
  </si>
  <si>
    <t>早川　郁代</t>
  </si>
  <si>
    <t>ikuhaya@med.kobe-u.ac.jp</t>
  </si>
  <si>
    <t>日野　理彦</t>
  </si>
  <si>
    <t>特命教授</t>
  </si>
  <si>
    <t>大塚　文男</t>
  </si>
  <si>
    <t>広島市南区霞1-2-3</t>
  </si>
  <si>
    <t>082-257-5582</t>
  </si>
  <si>
    <t>野間　慎尋</t>
  </si>
  <si>
    <t>mnoma@hiroshima-u.ac.jp</t>
  </si>
  <si>
    <t>山崎　隆弘</t>
  </si>
  <si>
    <t>Ｎ－ＢＩＴ　Ｆｅｒｔｅ</t>
  </si>
  <si>
    <t>福岡県福岡市東区馬出3-1-1</t>
  </si>
  <si>
    <t>095-819-7455</t>
  </si>
  <si>
    <t>エイアンドティー</t>
  </si>
  <si>
    <t>松井　啓隆</t>
  </si>
  <si>
    <t>2（日曜日は1名）</t>
  </si>
  <si>
    <t>検査依頼なし（交差用検体のみ実施）</t>
  </si>
  <si>
    <t>CNANet</t>
  </si>
  <si>
    <t>検査・輸血部</t>
  </si>
  <si>
    <t>098-895-3331</t>
  </si>
  <si>
    <t>前田　士郎</t>
  </si>
  <si>
    <t>山下　朋子</t>
  </si>
  <si>
    <t>yamat010@belle.shiga-med.ac.jp</t>
  </si>
  <si>
    <t>安藤　朗</t>
  </si>
  <si>
    <t>検査・輸血細胞治療部</t>
  </si>
  <si>
    <t>北島　勲</t>
  </si>
  <si>
    <t>西　満子</t>
  </si>
  <si>
    <t>jm-nishi@kochi-u.ac.jp</t>
  </si>
  <si>
    <t>松村　敬久</t>
  </si>
  <si>
    <t>0776-61-6111</t>
  </si>
  <si>
    <t>6530・6531</t>
  </si>
  <si>
    <t>山内　高弘</t>
  </si>
  <si>
    <t>窪田　良次</t>
  </si>
  <si>
    <t>地域包括医療講座・教授</t>
  </si>
  <si>
    <t>ホクユウメディックス</t>
  </si>
  <si>
    <t>高橋　聡</t>
  </si>
  <si>
    <t>感染制御・臨床検査医学講座　教授、検査部長</t>
  </si>
  <si>
    <t>川畑　絹代</t>
  </si>
  <si>
    <t>kawabata@fmu.ac.jp</t>
  </si>
  <si>
    <t>三島　晃</t>
  </si>
  <si>
    <t>大阪市立大学</t>
  </si>
  <si>
    <t>長谷川　真弓</t>
  </si>
  <si>
    <t>h-mayumi@naramed-u.ac.jp</t>
  </si>
  <si>
    <t>和歌山県立医科大学</t>
  </si>
  <si>
    <t>mmisako@wakayama-med.ac.jp</t>
  </si>
  <si>
    <t>園木　孝志</t>
  </si>
  <si>
    <t>賀古　真一</t>
  </si>
  <si>
    <t>350-0495</t>
  </si>
  <si>
    <t>049-276-2044</t>
  </si>
  <si>
    <t>自己フィブリン作成</t>
  </si>
  <si>
    <t>棚沢　敬志、浅見　育子</t>
  </si>
  <si>
    <t>石田　明</t>
  </si>
  <si>
    <t>harutaka@kitasato-u.ac.jp</t>
  </si>
  <si>
    <t>宮崎　浩二</t>
  </si>
  <si>
    <t>慶應義塾大学</t>
    <rPh sb="0" eb="2">
      <t>ケイオウ</t>
    </rPh>
    <rPh sb="2" eb="4">
      <t>ギジュク</t>
    </rPh>
    <rPh sb="4" eb="6">
      <t>ダイガク</t>
    </rPh>
    <phoneticPr fontId="2"/>
  </si>
  <si>
    <t>輸血・セルプロセシング室</t>
  </si>
  <si>
    <t>自己解凍赤血球</t>
  </si>
  <si>
    <t>輸血センター</t>
  </si>
  <si>
    <t>村中　彩子</t>
  </si>
  <si>
    <t>muranaka77@cmed.showa-u.ac.jp</t>
  </si>
  <si>
    <t>中牧　剛</t>
  </si>
  <si>
    <t>原田　浩史</t>
  </si>
  <si>
    <t>藤原　孝記</t>
  </si>
  <si>
    <t>ko-fuji@med.teikyo-u.ac.jp</t>
  </si>
  <si>
    <t>ksunaga@tokyo-med.ac.jp</t>
  </si>
  <si>
    <t>嘉成　孝志</t>
  </si>
  <si>
    <t>kanari@tokyo-med.ac.jp</t>
  </si>
  <si>
    <t>堀口　新悟</t>
  </si>
  <si>
    <t>s_horiguchi@jikei.ac.jp</t>
  </si>
  <si>
    <t>047-458-6000</t>
  </si>
  <si>
    <t>matsuoka.maki@twmu.ac.jp</t>
  </si>
  <si>
    <t>町田　保</t>
  </si>
  <si>
    <t>tammax@med.toho-u.ac.jp</t>
  </si>
  <si>
    <t>30分ｘ2で1時間</t>
  </si>
  <si>
    <t>清田　育男</t>
  </si>
  <si>
    <t>田村　秀人</t>
  </si>
  <si>
    <t>鈴木　昌行</t>
  </si>
  <si>
    <t>血液内科教授</t>
  </si>
  <si>
    <t>集計不能</t>
  </si>
  <si>
    <t>川上　麻里絵</t>
  </si>
  <si>
    <t>mikemike@kanazawa-med.ac.jp</t>
  </si>
  <si>
    <t>正木　康史</t>
  </si>
  <si>
    <t>丹羽　玲子</t>
  </si>
  <si>
    <t>rei0322@aichi-med-u.ac.jp</t>
  </si>
  <si>
    <t>A直21:00　B直23:30</t>
  </si>
  <si>
    <t>A直3:30　　B直6：00</t>
  </si>
  <si>
    <t>A直17:15　B直17:15　</t>
  </si>
  <si>
    <t>Ａ直21:00　B直23:30</t>
  </si>
  <si>
    <t>Ａ直3:30　　B直6:00</t>
  </si>
  <si>
    <t>A直8:30　　B直8:30</t>
  </si>
  <si>
    <t>Ａ、B直　8：30開始　(日勤+夜勤)</t>
  </si>
  <si>
    <t>翌日　8：30終了</t>
  </si>
  <si>
    <t>杉浦　縁</t>
  </si>
  <si>
    <t>ysugiura@fujita-hu.ac.jp</t>
  </si>
  <si>
    <t>赤塚　美樹</t>
  </si>
  <si>
    <t>tkohno@osaka-med.ac.jp</t>
  </si>
  <si>
    <t>関西医科大学附属病院</t>
  </si>
  <si>
    <t>072-804-0101</t>
  </si>
  <si>
    <t>格式会社ｸﾞﾛｰﾊﾞﾙﾋﾞｼﾞｮﾝ</t>
  </si>
  <si>
    <t>関西医科大学総合医療センター</t>
  </si>
  <si>
    <t>近畿大学医学部附属病院</t>
  </si>
  <si>
    <t>江頭　弘一</t>
  </si>
  <si>
    <t>egashira_kouichi@kurume-u.ac.jp</t>
  </si>
  <si>
    <t>野間口　由利子</t>
  </si>
  <si>
    <t>nomaguti@fukuoka-u.ac.jp</t>
  </si>
  <si>
    <t>臨床検査・輸血部</t>
  </si>
  <si>
    <t>竹内　正明</t>
  </si>
  <si>
    <t>川平　宏</t>
  </si>
  <si>
    <t>kawahira.hiroshi@nihon-u.ac.jp</t>
  </si>
  <si>
    <t>1～2</t>
  </si>
  <si>
    <t>自己ＰＲＰ</t>
  </si>
  <si>
    <t>BLAD Lib</t>
  </si>
  <si>
    <t>順天堂大学医学部附属練馬病院</t>
  </si>
  <si>
    <t>177-8521</t>
  </si>
  <si>
    <t>東京都練馬区高野台3-1-10</t>
  </si>
  <si>
    <t>03-5923-3225</t>
  </si>
  <si>
    <t>山口　功子</t>
  </si>
  <si>
    <t>i.yamaguchi@juntendo-nerima.jp</t>
  </si>
  <si>
    <t>金　勝乾</t>
  </si>
  <si>
    <t>BIO-RAD輸血</t>
  </si>
  <si>
    <t>造血幹細胞移植業務</t>
    <rPh sb="0" eb="2">
      <t>ゾウケツ</t>
    </rPh>
    <rPh sb="2" eb="5">
      <t>カンサイボウ</t>
    </rPh>
    <rPh sb="5" eb="7">
      <t>イショク</t>
    </rPh>
    <rPh sb="7" eb="9">
      <t>ギョウム</t>
    </rPh>
    <phoneticPr fontId="3"/>
  </si>
  <si>
    <t>（採取）回数</t>
  </si>
  <si>
    <t>　　　項目整理</t>
    <rPh sb="3" eb="5">
      <t>コウモク</t>
    </rPh>
    <rPh sb="5" eb="7">
      <t>セイリ</t>
    </rPh>
    <phoneticPr fontId="2"/>
  </si>
  <si>
    <t xml:space="preserve">（輸血部門の協力業務）　 </t>
    <rPh sb="1" eb="3">
      <t>ユケツ</t>
    </rPh>
    <rPh sb="3" eb="5">
      <t>ブモン</t>
    </rPh>
    <rPh sb="6" eb="8">
      <t>キョウリョク</t>
    </rPh>
    <rPh sb="8" eb="10">
      <t>ギョウム</t>
    </rPh>
    <phoneticPr fontId="2"/>
  </si>
  <si>
    <t>慶應義塾大学病院</t>
    <rPh sb="0" eb="2">
      <t>ケイオウ</t>
    </rPh>
    <rPh sb="2" eb="6">
      <t>ギジュクダイガク</t>
    </rPh>
    <rPh sb="6" eb="8">
      <t>ビョウイン</t>
    </rPh>
    <phoneticPr fontId="2"/>
  </si>
  <si>
    <t>輸血・細胞治療部</t>
    <rPh sb="0" eb="2">
      <t>ユケツ</t>
    </rPh>
    <phoneticPr fontId="2"/>
  </si>
  <si>
    <t>東京都新宿区信濃町35</t>
    <rPh sb="0" eb="3">
      <t>トウキョウト</t>
    </rPh>
    <rPh sb="3" eb="6">
      <t>シンジュクク</t>
    </rPh>
    <rPh sb="6" eb="9">
      <t>シナノマチ</t>
    </rPh>
    <phoneticPr fontId="2"/>
  </si>
  <si>
    <t>上村　知恵</t>
    <rPh sb="3" eb="5">
      <t>チエ</t>
    </rPh>
    <phoneticPr fontId="2"/>
  </si>
  <si>
    <t>田野崎　隆二</t>
    <rPh sb="0" eb="3">
      <t>タノサキ</t>
    </rPh>
    <rPh sb="4" eb="6">
      <t>リュウジ</t>
    </rPh>
    <phoneticPr fontId="2"/>
  </si>
  <si>
    <t>○</t>
  </si>
  <si>
    <t>×</t>
  </si>
  <si>
    <t>HLA　Class I</t>
  </si>
  <si>
    <t>←Monthly UpdateやVersion-upは含めない</t>
    <rPh sb="27" eb="28">
      <t>フク</t>
    </rPh>
    <phoneticPr fontId="2"/>
  </si>
  <si>
    <t>ｵｰｿ・ﾀﾞｲｱｸﾞﾉｽﾃｨｯｸｽ・ｼｽﾃﾑｽﾞ</t>
  </si>
  <si>
    <t>1996年</t>
    <rPh sb="4" eb="5">
      <t>ネン</t>
    </rPh>
    <phoneticPr fontId="2"/>
  </si>
  <si>
    <t>独立組織</t>
    <rPh sb="0" eb="2">
      <t>ドクリツ</t>
    </rPh>
    <rPh sb="2" eb="4">
      <t>ソシキ</t>
    </rPh>
    <phoneticPr fontId="2"/>
  </si>
  <si>
    <t>宿直</t>
    <rPh sb="0" eb="2">
      <t>シュクチョク</t>
    </rPh>
    <phoneticPr fontId="2"/>
  </si>
  <si>
    <t>Ir-WPC-LR-10</t>
  </si>
  <si>
    <t>↓</t>
  </si>
  <si>
    <t>Ir-WPC-HLA-LR-10</t>
  </si>
  <si>
    <t>↓</t>
  </si>
  <si>
    <t>細胞治療認定管理師</t>
    <rPh sb="0" eb="2">
      <t>サイボウ</t>
    </rPh>
    <rPh sb="2" eb="4">
      <t>チリョウ</t>
    </rPh>
    <rPh sb="4" eb="6">
      <t>ニンテイ</t>
    </rPh>
    <rPh sb="6" eb="8">
      <t>カンリ</t>
    </rPh>
    <rPh sb="8" eb="9">
      <t>シ</t>
    </rPh>
    <phoneticPr fontId="2"/>
  </si>
  <si>
    <t>↓</t>
  </si>
  <si>
    <t>クリオプリシピテート作成</t>
    <rPh sb="10" eb="12">
      <t>サクセイ</t>
    </rPh>
    <phoneticPr fontId="2"/>
  </si>
  <si>
    <t>↓</t>
  </si>
  <si>
    <t>患者数</t>
    <rPh sb="0" eb="2">
      <t>カンジャ</t>
    </rPh>
    <rPh sb="2" eb="3">
      <t>スウ</t>
    </rPh>
    <phoneticPr fontId="2"/>
  </si>
  <si>
    <t>↓</t>
  </si>
  <si>
    <t>臍帯血移植</t>
    <rPh sb="0" eb="3">
      <t>サイタイケツ</t>
    </rPh>
    <rPh sb="3" eb="5">
      <t>イショク</t>
    </rPh>
    <phoneticPr fontId="5"/>
  </si>
  <si>
    <t>造血幹細胞移植</t>
    <rPh sb="0" eb="2">
      <t>ゾウケツ</t>
    </rPh>
    <rPh sb="2" eb="5">
      <t>カンサイボウ</t>
    </rPh>
    <rPh sb="5" eb="7">
      <t>イショク</t>
    </rPh>
    <phoneticPr fontId="3"/>
  </si>
  <si>
    <t>輸血部の協力業務</t>
    <rPh sb="0" eb="2">
      <t>ユケツ</t>
    </rPh>
    <rPh sb="2" eb="3">
      <t>ブ</t>
    </rPh>
    <rPh sb="4" eb="6">
      <t>キョウリョク</t>
    </rPh>
    <rPh sb="6" eb="8">
      <t>ギョウム</t>
    </rPh>
    <phoneticPr fontId="3"/>
  </si>
  <si>
    <t>CD34定量</t>
    <rPh sb="4" eb="6">
      <t>テイリョウ</t>
    </rPh>
    <phoneticPr fontId="2"/>
  </si>
  <si>
    <t>細胞採取</t>
    <rPh sb="0" eb="2">
      <t>サイボウ</t>
    </rPh>
    <rPh sb="2" eb="4">
      <t>サイシュ</t>
    </rPh>
    <phoneticPr fontId="2"/>
  </si>
  <si>
    <t>採取細胞処理</t>
    <rPh sb="0" eb="2">
      <t>サイシュ</t>
    </rPh>
    <rPh sb="2" eb="4">
      <t>サイボウ</t>
    </rPh>
    <rPh sb="4" eb="6">
      <t>ショリ</t>
    </rPh>
    <phoneticPr fontId="5"/>
  </si>
  <si>
    <t>採取細胞の保管管理</t>
    <rPh sb="0" eb="2">
      <t>サイシュ</t>
    </rPh>
    <rPh sb="2" eb="4">
      <t>サイボウ</t>
    </rPh>
    <rPh sb="5" eb="7">
      <t>ホカン</t>
    </rPh>
    <rPh sb="7" eb="9">
      <t>カンリ</t>
    </rPh>
    <phoneticPr fontId="5"/>
  </si>
  <si>
    <t>その他</t>
    <rPh sb="2" eb="3">
      <t>タ</t>
    </rPh>
    <phoneticPr fontId="2"/>
  </si>
  <si>
    <t>項目名</t>
    <rPh sb="0" eb="2">
      <t>コウモク</t>
    </rPh>
    <rPh sb="2" eb="3">
      <t>メイ</t>
    </rPh>
    <phoneticPr fontId="2"/>
  </si>
  <si>
    <t>回数</t>
    <rPh sb="0" eb="2">
      <t>カイスウ</t>
    </rPh>
    <phoneticPr fontId="2"/>
  </si>
  <si>
    <t>○</t>
  </si>
  <si>
    <t>×</t>
  </si>
  <si>
    <t>細胞治療認定管理師（合計）</t>
    <rPh sb="0" eb="9">
      <t>サイボウチリョウニンテイカンリシ</t>
    </rPh>
    <rPh sb="10" eb="12">
      <t>ゴウケイ</t>
    </rPh>
    <phoneticPr fontId="2"/>
  </si>
  <si>
    <t>計算項目</t>
    <rPh sb="0" eb="2">
      <t>ケイサン</t>
    </rPh>
    <rPh sb="2" eb="4">
      <t>コウモク</t>
    </rPh>
    <phoneticPr fontId="2"/>
  </si>
  <si>
    <t>yuketsub@oita-u.ac.jp</t>
  </si>
  <si>
    <t>（大分大学医学部附属病院　輸血部会議事務局）</t>
    <rPh sb="1" eb="3">
      <t>オオイタ</t>
    </rPh>
    <rPh sb="3" eb="5">
      <t>ダイガク</t>
    </rPh>
    <rPh sb="5" eb="7">
      <t>イガク</t>
    </rPh>
    <rPh sb="7" eb="8">
      <t>ブ</t>
    </rPh>
    <rPh sb="8" eb="10">
      <t>フゾク</t>
    </rPh>
    <rPh sb="10" eb="12">
      <t>ビョウイン</t>
    </rPh>
    <rPh sb="13" eb="15">
      <t>ユケツ</t>
    </rPh>
    <rPh sb="15" eb="16">
      <t>ブ</t>
    </rPh>
    <rPh sb="16" eb="18">
      <t>カイギ</t>
    </rPh>
    <rPh sb="18" eb="21">
      <t>ジムキョク</t>
    </rPh>
    <phoneticPr fontId="2"/>
  </si>
  <si>
    <t>輸血部＋病棟</t>
    <rPh sb="0" eb="2">
      <t>ユケツ</t>
    </rPh>
    <rPh sb="2" eb="3">
      <t>ブ</t>
    </rPh>
    <rPh sb="4" eb="6">
      <t>ビョウトウ</t>
    </rPh>
    <phoneticPr fontId="2"/>
  </si>
  <si>
    <t>外来＋病棟</t>
    <rPh sb="0" eb="2">
      <t>ガイライ</t>
    </rPh>
    <rPh sb="3" eb="5">
      <t>ビョウトウ</t>
    </rPh>
    <phoneticPr fontId="2"/>
  </si>
  <si>
    <t>輸血部＋病棟＋外来</t>
    <rPh sb="0" eb="2">
      <t>ユケツ</t>
    </rPh>
    <rPh sb="2" eb="3">
      <t>ブ</t>
    </rPh>
    <rPh sb="4" eb="6">
      <t>ビョウトウ</t>
    </rPh>
    <rPh sb="7" eb="9">
      <t>ガイライ</t>
    </rPh>
    <phoneticPr fontId="2"/>
  </si>
  <si>
    <t>輸血部医師＋診療科医師</t>
    <rPh sb="0" eb="2">
      <t>ユケツ</t>
    </rPh>
    <rPh sb="2" eb="3">
      <t>ブ</t>
    </rPh>
    <rPh sb="3" eb="5">
      <t>イシ</t>
    </rPh>
    <rPh sb="6" eb="9">
      <t>シンリョウカ</t>
    </rPh>
    <rPh sb="9" eb="11">
      <t>イシ</t>
    </rPh>
    <phoneticPr fontId="2"/>
  </si>
  <si>
    <t>輸血部看護師＋診療科医師</t>
    <rPh sb="0" eb="2">
      <t>ユケツ</t>
    </rPh>
    <rPh sb="2" eb="3">
      <t>ブ</t>
    </rPh>
    <rPh sb="3" eb="6">
      <t>カンゴシ</t>
    </rPh>
    <rPh sb="7" eb="10">
      <t>シンリョウカ</t>
    </rPh>
    <rPh sb="10" eb="12">
      <t>イシ</t>
    </rPh>
    <phoneticPr fontId="2"/>
  </si>
  <si>
    <r>
      <t>輸血部門の占有面積（m</t>
    </r>
    <r>
      <rPr>
        <vertAlign val="superscript"/>
        <sz val="11"/>
        <color theme="0"/>
        <rFont val="ＭＳ Ｐゴシック"/>
        <family val="3"/>
      </rPr>
      <t>2</t>
    </r>
    <r>
      <rPr>
        <sz val="11"/>
        <color theme="0"/>
        <rFont val="Calibri"/>
        <family val="2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3"/>
  </si>
  <si>
    <t>このシートはロックされています！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</si>
</sst>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);[Red]\(0\)"/>
    <numFmt numFmtId="177" formatCode="#,##0_);[Red]\(#,##0\)"/>
    <numFmt numFmtId="178" formatCode="#,##0.00_);[Red]\(#,##0.00\)"/>
    <numFmt numFmtId="179" formatCode="0.00_);[Red]\(0.00\)"/>
    <numFmt numFmtId="180" formatCode="0.00_ "/>
    <numFmt numFmtId="181" formatCode="[&lt;=999]000;[&lt;=9999]000\-00;000\-0000"/>
    <numFmt numFmtId="182" formatCode="h:mm;@"/>
    <numFmt numFmtId="183" formatCode="yyyy&quot;年&quot;m&quot;月&quot;;@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9"/>
      <name val="ＭＳ Ｐゴシック"/>
      <family val="3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ＭＳ Ｐゴシック"/>
      <family val="3"/>
    </font>
    <font>
      <b/>
      <sz val="11"/>
      <name val="Calibri"/>
      <family val="3"/>
      <scheme val="minor"/>
    </font>
    <font>
      <vertAlign val="superscript"/>
      <sz val="11"/>
      <name val="Calibri"/>
      <family val="3"/>
      <scheme val="minor"/>
    </font>
    <font>
      <b/>
      <u val="single"/>
      <sz val="11"/>
      <name val="Calibri"/>
      <family val="3"/>
      <scheme val="minor"/>
    </font>
    <font>
      <sz val="12"/>
      <name val="ＭＳ Ｐゴシック"/>
      <family val="3"/>
    </font>
    <font>
      <sz val="12"/>
      <color theme="1"/>
      <name val="Calibri"/>
      <family val="3"/>
      <scheme val="minor"/>
    </font>
    <font>
      <sz val="12"/>
      <color theme="1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2"/>
      <color rgb="FFFF0000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u val="single"/>
      <sz val="12"/>
      <color rgb="FFFF0000"/>
      <name val="ＭＳ Ｐゴシック"/>
      <family val="3"/>
    </font>
    <font>
      <u val="single"/>
      <sz val="12"/>
      <color rgb="FFFF0000"/>
      <name val="Calibri"/>
      <family val="3"/>
      <scheme val="minor"/>
    </font>
    <font>
      <b/>
      <sz val="12"/>
      <color indexed="8"/>
      <name val="ＭＳ Ｐゴシック"/>
      <family val="3"/>
    </font>
    <font>
      <b/>
      <u val="single"/>
      <sz val="18"/>
      <name val="Calibri"/>
      <family val="3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3"/>
      <scheme val="minor"/>
    </font>
    <font>
      <u val="single"/>
      <sz val="14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0"/>
      <name val="ＭＳ Ｐゴシック"/>
      <family val="3"/>
    </font>
    <font>
      <sz val="11"/>
      <color theme="1"/>
      <name val="ＭＳ Ｐゴシック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theme="9" tint="-0.24993999302387238"/>
      </left>
      <right/>
      <top style="thin">
        <color theme="9" tint="-0.24993999302387238"/>
      </top>
      <bottom style="thin">
        <color theme="9" tint="-0.24993999302387238"/>
      </bottom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/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/>
      <top style="thin">
        <color theme="9" tint="-0.24993999302387238"/>
      </top>
      <bottom/>
    </border>
    <border>
      <left style="thin">
        <color theme="9" tint="-0.24993999302387238"/>
      </left>
      <right/>
      <top/>
      <bottom/>
    </border>
    <border>
      <left/>
      <right style="thin">
        <color theme="9" tint="-0.24993999302387238"/>
      </right>
      <top/>
      <bottom/>
    </border>
    <border>
      <left style="thin">
        <color theme="9" tint="-0.24993999302387238"/>
      </left>
      <right/>
      <top/>
      <bottom style="thin">
        <color theme="9" tint="-0.24993999302387238"/>
      </bottom>
    </border>
    <border>
      <left/>
      <right style="thin">
        <color theme="9" tint="-0.24993999302387238"/>
      </right>
      <top/>
      <bottom style="thin">
        <color theme="9" tint="-0.24993999302387238"/>
      </bottom>
    </border>
    <border>
      <left/>
      <right/>
      <top style="thin">
        <color theme="9" tint="-0.24993999302387238"/>
      </top>
      <bottom/>
    </border>
    <border>
      <left/>
      <right/>
      <top/>
      <bottom style="thin">
        <color theme="9" tint="-0.24993999302387238"/>
      </bottom>
    </border>
    <border>
      <left/>
      <right style="thin">
        <color theme="9" tint="-0.24993999302387238"/>
      </right>
      <top style="thin">
        <color theme="9" tint="-0.24993999302387238"/>
      </top>
      <bottom/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/>
      <right/>
      <top style="hair">
        <color theme="9" tint="-0.24993999302387238"/>
      </top>
      <bottom style="hair">
        <color theme="9" tint="-0.24993999302387238"/>
      </bottom>
    </border>
    <border>
      <left/>
      <right/>
      <top style="hair">
        <color theme="9" tint="-0.24993999302387238"/>
      </top>
      <bottom style="thin">
        <color theme="9" tint="-0.24993999302387238"/>
      </bottom>
    </border>
    <border>
      <left/>
      <right/>
      <top style="thin">
        <color theme="9" tint="-0.24993999302387238"/>
      </top>
      <bottom style="hair">
        <color theme="9" tint="-0.24993999302387238"/>
      </bottom>
    </border>
    <border>
      <left/>
      <right style="thin">
        <color theme="9" tint="-0.24993999302387238"/>
      </right>
      <top style="thin">
        <color theme="9" tint="-0.24993999302387238"/>
      </top>
      <bottom style="hair">
        <color theme="9" tint="-0.24993999302387238"/>
      </bottom>
    </border>
    <border>
      <left/>
      <right style="thin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/>
      <right style="thin">
        <color theme="9" tint="-0.24993999302387238"/>
      </right>
      <top style="hair">
        <color theme="9" tint="-0.24993999302387238"/>
      </top>
      <bottom style="thin">
        <color theme="9" tint="-0.24993999302387238"/>
      </bottom>
    </border>
    <border>
      <left/>
      <right style="thin">
        <color theme="9" tint="-0.24993999302387238"/>
      </right>
      <top style="hair">
        <color theme="9" tint="-0.24993999302387238"/>
      </top>
      <bottom/>
    </border>
    <border>
      <left style="thin"/>
      <right style="thin"/>
      <top style="thin"/>
      <bottom style="thin"/>
    </border>
    <border>
      <left/>
      <right/>
      <top style="hair">
        <color theme="9" tint="-0.24993999302387238"/>
      </top>
      <bottom/>
    </border>
    <border>
      <left/>
      <right style="thin">
        <color theme="9" tint="-0.24993999302387238"/>
      </right>
      <top/>
      <bottom style="hair">
        <color theme="9" tint="-0.24993999302387238"/>
      </bottom>
    </border>
    <border>
      <left/>
      <right/>
      <top/>
      <bottom style="hair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 vertical="center"/>
      <protection/>
    </xf>
    <xf numFmtId="38" fontId="20" fillId="0" borderId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 applyNumberFormat="0" applyFill="0" applyBorder="0" applyProtection="0">
      <alignment/>
    </xf>
  </cellStyleXfs>
  <cellXfs count="2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77" fontId="11" fillId="0" borderId="0" xfId="0" applyNumberFormat="1" applyFont="1" applyAlignment="1">
      <alignment vertical="center"/>
    </xf>
    <xf numFmtId="0" fontId="9" fillId="2" borderId="5" xfId="0" applyFont="1" applyFill="1" applyBorder="1" applyAlignment="1">
      <alignment horizontal="right" vertical="center" wrapText="1"/>
    </xf>
    <xf numFmtId="177" fontId="9" fillId="2" borderId="1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181" fontId="9" fillId="0" borderId="13" xfId="0" applyNumberFormat="1" applyFont="1" applyBorder="1" applyAlignment="1" applyProtection="1">
      <alignment horizontal="left" vertical="center"/>
      <protection locked="0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182" fontId="9" fillId="0" borderId="16" xfId="0" applyNumberFormat="1" applyFont="1" applyBorder="1" applyAlignment="1" applyProtection="1">
      <alignment horizontal="left" vertical="center"/>
      <protection locked="0"/>
    </xf>
    <xf numFmtId="182" fontId="9" fillId="0" borderId="18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5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9" fillId="0" borderId="15" xfId="0" applyFont="1" applyBorder="1" applyAlignment="1" applyProtection="1">
      <alignment horizontal="left" vertical="center"/>
      <protection locked="0"/>
    </xf>
    <xf numFmtId="183" fontId="0" fillId="0" borderId="0" xfId="0" applyNumberFormat="1" applyAlignment="1">
      <alignment vertical="center"/>
    </xf>
    <xf numFmtId="183" fontId="9" fillId="0" borderId="13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180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vertical="center" wrapText="1"/>
    </xf>
    <xf numFmtId="177" fontId="9" fillId="0" borderId="0" xfId="0" applyNumberFormat="1" applyFont="1" applyFill="1" applyAlignment="1">
      <alignment vertical="center" wrapText="1"/>
    </xf>
    <xf numFmtId="178" fontId="9" fillId="0" borderId="0" xfId="0" applyNumberFormat="1" applyFont="1" applyFill="1" applyAlignment="1">
      <alignment vertical="center" wrapText="1"/>
    </xf>
    <xf numFmtId="179" fontId="9" fillId="0" borderId="0" xfId="0" applyNumberFormat="1" applyFont="1" applyFill="1" applyAlignment="1">
      <alignment vertical="center" wrapText="1"/>
    </xf>
    <xf numFmtId="180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right" vertical="center" wrapText="1"/>
    </xf>
    <xf numFmtId="176" fontId="9" fillId="0" borderId="0" xfId="0" applyNumberFormat="1" applyFont="1" applyAlignment="1">
      <alignment vertical="center" wrapText="1"/>
    </xf>
    <xf numFmtId="177" fontId="9" fillId="3" borderId="20" xfId="0" applyNumberFormat="1" applyFont="1" applyFill="1" applyBorder="1" applyAlignment="1">
      <alignment horizontal="center" vertical="center" wrapText="1"/>
    </xf>
    <xf numFmtId="178" fontId="9" fillId="3" borderId="20" xfId="0" applyNumberFormat="1" applyFont="1" applyFill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/>
    </xf>
    <xf numFmtId="0" fontId="9" fillId="0" borderId="2" xfId="0" applyNumberFormat="1" applyFont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4" borderId="21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  <protection/>
    </xf>
    <xf numFmtId="0" fontId="9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right"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5" xfId="0" applyFont="1" applyFill="1" applyBorder="1" applyAlignment="1" applyProtection="1">
      <alignment horizontal="right" vertical="center"/>
      <protection/>
    </xf>
    <xf numFmtId="0" fontId="9" fillId="2" borderId="21" xfId="0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9" fillId="0" borderId="14" xfId="0" applyFont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horizontal="right" vertical="center"/>
      <protection/>
    </xf>
    <xf numFmtId="0" fontId="9" fillId="2" borderId="10" xfId="0" applyFont="1" applyFill="1" applyBorder="1" applyAlignment="1" applyProtection="1">
      <alignment horizontal="right" vertical="center"/>
      <protection/>
    </xf>
    <xf numFmtId="0" fontId="8" fillId="2" borderId="5" xfId="0" applyFont="1" applyFill="1" applyBorder="1" applyAlignment="1">
      <alignment horizontal="right" vertical="center"/>
    </xf>
    <xf numFmtId="0" fontId="9" fillId="0" borderId="21" xfId="0" applyFont="1" applyBorder="1" applyAlignment="1" applyProtection="1">
      <alignment vertical="center"/>
      <protection locked="0"/>
    </xf>
    <xf numFmtId="0" fontId="8" fillId="2" borderId="7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0" fontId="9" fillId="0" borderId="17" xfId="0" applyFont="1" applyBorder="1" applyAlignment="1" applyProtection="1">
      <alignment horizontal="left" vertical="center"/>
      <protection locked="0"/>
    </xf>
    <xf numFmtId="177" fontId="9" fillId="0" borderId="2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69" applyFont="1" applyAlignment="1" applyProtection="1">
      <alignment horizontal="center"/>
      <protection locked="0"/>
    </xf>
    <xf numFmtId="0" fontId="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182" fontId="29" fillId="0" borderId="0" xfId="0" applyNumberFormat="1" applyFont="1" applyFill="1" applyAlignment="1">
      <alignment vertical="center"/>
    </xf>
    <xf numFmtId="183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right" vertical="center"/>
      <protection/>
    </xf>
    <xf numFmtId="0" fontId="9" fillId="2" borderId="7" xfId="0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177" fontId="9" fillId="0" borderId="25" xfId="0" applyNumberFormat="1" applyFont="1" applyBorder="1" applyAlignment="1">
      <alignment horizontal="center" vertical="center" wrapText="1"/>
    </xf>
    <xf numFmtId="177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6" fontId="9" fillId="0" borderId="27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2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wrapText="1"/>
    </xf>
    <xf numFmtId="180" fontId="9" fillId="0" borderId="20" xfId="0" applyNumberFormat="1" applyFont="1" applyBorder="1" applyAlignment="1">
      <alignment horizontal="center" vertical="center" wrapText="1"/>
    </xf>
    <xf numFmtId="177" fontId="9" fillId="3" borderId="20" xfId="0" applyNumberFormat="1" applyFont="1" applyFill="1" applyBorder="1" applyAlignment="1">
      <alignment horizontal="center" vertical="center" wrapText="1"/>
    </xf>
    <xf numFmtId="177" fontId="9" fillId="0" borderId="27" xfId="0" applyNumberFormat="1" applyFont="1" applyBorder="1" applyAlignment="1">
      <alignment horizontal="center" vertical="center" wrapText="1"/>
    </xf>
    <xf numFmtId="177" fontId="9" fillId="0" borderId="30" xfId="0" applyNumberFormat="1" applyFont="1" applyBorder="1" applyAlignment="1">
      <alignment horizontal="center" vertical="center" wrapText="1"/>
    </xf>
    <xf numFmtId="177" fontId="9" fillId="0" borderId="28" xfId="0" applyNumberFormat="1" applyFont="1" applyBorder="1" applyAlignment="1">
      <alignment horizontal="center" vertical="center" wrapText="1"/>
    </xf>
    <xf numFmtId="177" fontId="8" fillId="0" borderId="20" xfId="0" applyNumberFormat="1" applyFont="1" applyBorder="1" applyAlignment="1">
      <alignment horizontal="center" vertical="center" wrapText="1"/>
    </xf>
    <xf numFmtId="177" fontId="8" fillId="0" borderId="27" xfId="0" applyNumberFormat="1" applyFont="1" applyBorder="1" applyAlignment="1">
      <alignment horizontal="center" vertical="center" wrapText="1"/>
    </xf>
    <xf numFmtId="177" fontId="8" fillId="0" borderId="30" xfId="0" applyNumberFormat="1" applyFont="1" applyBorder="1" applyAlignment="1">
      <alignment horizontal="center" vertical="center" wrapText="1"/>
    </xf>
    <xf numFmtId="177" fontId="8" fillId="0" borderId="28" xfId="0" applyNumberFormat="1" applyFont="1" applyBorder="1" applyAlignment="1">
      <alignment horizontal="center" vertical="center" wrapText="1"/>
    </xf>
    <xf numFmtId="178" fontId="9" fillId="3" borderId="20" xfId="0" applyNumberFormat="1" applyFont="1" applyFill="1" applyBorder="1" applyAlignment="1">
      <alignment horizontal="center" vertical="center" wrapText="1"/>
    </xf>
    <xf numFmtId="179" fontId="9" fillId="3" borderId="20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77" fontId="8" fillId="0" borderId="29" xfId="0" applyNumberFormat="1" applyFont="1" applyBorder="1" applyAlignment="1">
      <alignment horizontal="center" vertical="center" wrapText="1"/>
    </xf>
    <xf numFmtId="177" fontId="8" fillId="0" borderId="25" xfId="0" applyNumberFormat="1" applyFont="1" applyBorder="1" applyAlignment="1">
      <alignment horizontal="center" vertical="center" wrapText="1"/>
    </xf>
    <xf numFmtId="177" fontId="8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桁区切り 2" xfId="21"/>
    <cellStyle name="標準 2 10" xfId="22"/>
    <cellStyle name="標準 2 11" xfId="23"/>
    <cellStyle name="標準 2 12" xfId="24"/>
    <cellStyle name="標準 2 2" xfId="25"/>
    <cellStyle name="標準 2 3" xfId="26"/>
    <cellStyle name="標準 2 4" xfId="27"/>
    <cellStyle name="標準 2 5" xfId="28"/>
    <cellStyle name="標準 2 6" xfId="29"/>
    <cellStyle name="標準 2 7" xfId="30"/>
    <cellStyle name="標準 2 8" xfId="31"/>
    <cellStyle name="標準 2 9" xfId="32"/>
    <cellStyle name="標準 3 10" xfId="33"/>
    <cellStyle name="標準 3 2" xfId="34"/>
    <cellStyle name="標準 3 3" xfId="35"/>
    <cellStyle name="標準 3 4" xfId="36"/>
    <cellStyle name="標準 3 5" xfId="37"/>
    <cellStyle name="標準 3 6" xfId="38"/>
    <cellStyle name="標準 3 7" xfId="39"/>
    <cellStyle name="標準 3 8" xfId="40"/>
    <cellStyle name="標準 3 9" xfId="41"/>
    <cellStyle name="標準 4 2" xfId="42"/>
    <cellStyle name="標準 4 3" xfId="43"/>
    <cellStyle name="標準 4 4" xfId="44"/>
    <cellStyle name="標準 4 5" xfId="45"/>
    <cellStyle name="標準 4 6" xfId="46"/>
    <cellStyle name="標準 4 7" xfId="47"/>
    <cellStyle name="標準 4 8" xfId="48"/>
    <cellStyle name="標準 4 9" xfId="49"/>
    <cellStyle name="標準 5 2" xfId="50"/>
    <cellStyle name="標準 5 3" xfId="51"/>
    <cellStyle name="標準 5 4" xfId="52"/>
    <cellStyle name="標準 5 5" xfId="53"/>
    <cellStyle name="標準 5 6" xfId="54"/>
    <cellStyle name="標準 5 7" xfId="55"/>
    <cellStyle name="標準 6" xfId="56"/>
    <cellStyle name="標準 6 2" xfId="57"/>
    <cellStyle name="標準 6 3" xfId="58"/>
    <cellStyle name="標準 6 4" xfId="59"/>
    <cellStyle name="標準 6 5" xfId="60"/>
    <cellStyle name="標準 6 6" xfId="61"/>
    <cellStyle name="標準 7 2" xfId="62"/>
    <cellStyle name="標準 7 3" xfId="63"/>
    <cellStyle name="標準 7 4" xfId="64"/>
    <cellStyle name="標準 7 5" xfId="65"/>
    <cellStyle name="標準 8 2" xfId="66"/>
    <cellStyle name="標準 8 3" xfId="67"/>
    <cellStyle name="標準 8 4" xfId="68"/>
    <cellStyle name="ハイパーリンク" xfId="69"/>
  </cellStyles>
  <dxfs count="1">
    <dxf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251</xdr:row>
      <xdr:rowOff>38100</xdr:rowOff>
    </xdr:from>
    <xdr:to>
      <xdr:col>4</xdr:col>
      <xdr:colOff>247650</xdr:colOff>
      <xdr:row>267</xdr:row>
      <xdr:rowOff>161925</xdr:rowOff>
    </xdr:to>
    <xdr:sp macro="" textlink="">
      <xdr:nvSpPr>
        <xdr:cNvPr id="2" name="右中かっこ 1"/>
        <xdr:cNvSpPr/>
      </xdr:nvSpPr>
      <xdr:spPr>
        <a:xfrm>
          <a:off x="6096000" y="47920275"/>
          <a:ext cx="142875" cy="3152775"/>
        </a:xfrm>
        <a:prstGeom prst="rightBrace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2466975</xdr:colOff>
      <xdr:row>263</xdr:row>
      <xdr:rowOff>38100</xdr:rowOff>
    </xdr:from>
    <xdr:to>
      <xdr:col>2</xdr:col>
      <xdr:colOff>9525</xdr:colOff>
      <xdr:row>267</xdr:row>
      <xdr:rowOff>114300</xdr:rowOff>
    </xdr:to>
    <xdr:sp macro="" textlink="">
      <xdr:nvSpPr>
        <xdr:cNvPr id="3" name="左中かっこ 2"/>
        <xdr:cNvSpPr/>
      </xdr:nvSpPr>
      <xdr:spPr>
        <a:xfrm>
          <a:off x="2705100" y="50187225"/>
          <a:ext cx="9525" cy="838200"/>
        </a:xfrm>
        <a:prstGeom prst="leftBrace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4" name="テーブル35" displayName="テーブル35" ref="A21:D114" totalsRowShown="0" headerRowDxfId="0">
  <tableColumns count="4">
    <tableColumn id="1" name="施設番号"/>
    <tableColumn id="2" name="大学名"/>
    <tableColumn id="3" name="病院名"/>
    <tableColumn id="4" name="備考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H114"/>
  <sheetViews>
    <sheetView showGridLines="0" showRowColHeaders="0" workbookViewId="0" topLeftCell="A1">
      <pane ySplit="21" topLeftCell="A22" activePane="bottomLeft" state="frozen"/>
      <selection pane="bottomLeft" activeCell="B19" sqref="B19"/>
    </sheetView>
  </sheetViews>
  <sheetFormatPr defaultColWidth="9.140625" defaultRowHeight="15"/>
  <cols>
    <col min="1" max="1" width="14.7109375" style="0" bestFit="1" customWidth="1"/>
    <col min="2" max="2" width="31.7109375" style="0" bestFit="1" customWidth="1"/>
    <col min="3" max="3" width="37.28125" style="0" bestFit="1" customWidth="1"/>
    <col min="4" max="4" width="11.00390625" style="0" bestFit="1" customWidth="1"/>
  </cols>
  <sheetData>
    <row r="2" s="68" customFormat="1" ht="14.25">
      <c r="A2" s="67" t="s">
        <v>1316</v>
      </c>
    </row>
    <row r="3" s="68" customFormat="1" ht="14.25">
      <c r="A3" s="69"/>
    </row>
    <row r="4" s="68" customFormat="1" ht="14.25">
      <c r="A4" s="70" t="s">
        <v>898</v>
      </c>
    </row>
    <row r="5" s="68" customFormat="1" ht="14.25">
      <c r="A5" s="70" t="s">
        <v>1320</v>
      </c>
    </row>
    <row r="6" s="68" customFormat="1" ht="14.25">
      <c r="A6" s="70" t="s">
        <v>1319</v>
      </c>
    </row>
    <row r="7" s="68" customFormat="1" ht="14.25">
      <c r="A7" s="69"/>
    </row>
    <row r="8" s="68" customFormat="1" ht="14.25">
      <c r="A8" s="76" t="s">
        <v>899</v>
      </c>
    </row>
    <row r="9" s="68" customFormat="1" ht="14.25">
      <c r="A9" s="69"/>
    </row>
    <row r="10" s="68" customFormat="1" ht="14.25">
      <c r="A10" s="70" t="s">
        <v>900</v>
      </c>
    </row>
    <row r="11" s="75" customFormat="1" ht="14.25">
      <c r="A11" s="74" t="s">
        <v>1307</v>
      </c>
    </row>
    <row r="12" s="68" customFormat="1" ht="14.25">
      <c r="A12" s="70" t="s">
        <v>905</v>
      </c>
    </row>
    <row r="13" s="68" customFormat="1" ht="14.25">
      <c r="A13" s="70" t="s">
        <v>907</v>
      </c>
    </row>
    <row r="14" s="68" customFormat="1" ht="14.25">
      <c r="A14" s="70" t="s">
        <v>906</v>
      </c>
    </row>
    <row r="15" s="68" customFormat="1" ht="14.25">
      <c r="A15" s="70" t="s">
        <v>908</v>
      </c>
    </row>
    <row r="16" s="68" customFormat="1" ht="14.25">
      <c r="A16" s="69"/>
    </row>
    <row r="17" s="68" customFormat="1" ht="14.25">
      <c r="A17" s="70" t="s">
        <v>1321</v>
      </c>
    </row>
    <row r="18" spans="1:8" s="68" customFormat="1" ht="14.25">
      <c r="A18" s="70"/>
      <c r="H18" s="153"/>
    </row>
    <row r="19" spans="1:3" ht="13.5" customHeight="1">
      <c r="A19" s="70" t="s">
        <v>1311</v>
      </c>
      <c r="B19" s="154" t="s">
        <v>1553</v>
      </c>
      <c r="C19" t="s">
        <v>1554</v>
      </c>
    </row>
    <row r="21" spans="1:4" ht="15">
      <c r="A21" s="1" t="s">
        <v>1109</v>
      </c>
      <c r="B21" s="1" t="s">
        <v>270</v>
      </c>
      <c r="C21" s="1" t="s">
        <v>271</v>
      </c>
      <c r="D21" s="1" t="s">
        <v>903</v>
      </c>
    </row>
    <row r="23" spans="1:3" ht="15">
      <c r="A23" s="1">
        <v>1</v>
      </c>
      <c r="B23" t="s">
        <v>278</v>
      </c>
      <c r="C23" t="s">
        <v>1306</v>
      </c>
    </row>
    <row r="24" spans="1:3" ht="15">
      <c r="A24" s="1">
        <v>2</v>
      </c>
      <c r="B24" t="s">
        <v>297</v>
      </c>
      <c r="C24" t="s">
        <v>298</v>
      </c>
    </row>
    <row r="25" spans="1:3" ht="15">
      <c r="A25" s="1">
        <v>3</v>
      </c>
      <c r="B25" t="s">
        <v>308</v>
      </c>
      <c r="C25" t="s">
        <v>914</v>
      </c>
    </row>
    <row r="26" spans="1:3" ht="15">
      <c r="A26" s="1">
        <v>4</v>
      </c>
      <c r="B26" t="s">
        <v>320</v>
      </c>
      <c r="C26" t="s">
        <v>321</v>
      </c>
    </row>
    <row r="27" spans="1:3" ht="15">
      <c r="A27" s="1">
        <v>5</v>
      </c>
      <c r="B27" t="s">
        <v>1312</v>
      </c>
      <c r="C27" t="s">
        <v>915</v>
      </c>
    </row>
    <row r="28" spans="1:3" ht="15">
      <c r="A28" s="1">
        <v>6</v>
      </c>
      <c r="B28" t="s">
        <v>334</v>
      </c>
      <c r="C28" t="s">
        <v>916</v>
      </c>
    </row>
    <row r="29" spans="1:3" ht="15">
      <c r="A29" s="1">
        <v>7</v>
      </c>
      <c r="B29" t="s">
        <v>342</v>
      </c>
      <c r="C29" t="s">
        <v>343</v>
      </c>
    </row>
    <row r="30" spans="1:3" ht="15">
      <c r="A30" s="1">
        <v>8</v>
      </c>
      <c r="B30" t="s">
        <v>347</v>
      </c>
      <c r="C30" t="s">
        <v>348</v>
      </c>
    </row>
    <row r="31" spans="1:3" ht="15">
      <c r="A31" s="1">
        <v>9</v>
      </c>
      <c r="B31" t="s">
        <v>1308</v>
      </c>
      <c r="C31" t="s">
        <v>917</v>
      </c>
    </row>
    <row r="32" spans="1:3" ht="15">
      <c r="A32" s="1">
        <v>10</v>
      </c>
      <c r="B32" t="s">
        <v>363</v>
      </c>
      <c r="C32" t="s">
        <v>364</v>
      </c>
    </row>
    <row r="33" spans="1:4" ht="15">
      <c r="A33" s="1">
        <v>11</v>
      </c>
      <c r="B33" t="s">
        <v>363</v>
      </c>
      <c r="C33" t="s">
        <v>369</v>
      </c>
      <c r="D33" s="34"/>
    </row>
    <row r="34" spans="1:3" ht="15">
      <c r="A34" s="1">
        <v>12</v>
      </c>
      <c r="B34" t="s">
        <v>374</v>
      </c>
      <c r="C34" t="s">
        <v>375</v>
      </c>
    </row>
    <row r="35" spans="1:3" ht="15">
      <c r="A35" s="1">
        <v>13</v>
      </c>
      <c r="B35" t="s">
        <v>380</v>
      </c>
      <c r="C35" t="s">
        <v>381</v>
      </c>
    </row>
    <row r="36" spans="1:3" ht="15">
      <c r="A36" s="1">
        <v>14</v>
      </c>
      <c r="B36" t="s">
        <v>388</v>
      </c>
      <c r="C36" t="s">
        <v>389</v>
      </c>
    </row>
    <row r="37" spans="1:3" ht="15">
      <c r="A37" s="1">
        <v>15</v>
      </c>
      <c r="B37" t="s">
        <v>394</v>
      </c>
      <c r="C37" t="s">
        <v>395</v>
      </c>
    </row>
    <row r="38" spans="1:3" ht="15">
      <c r="A38" s="1">
        <v>16</v>
      </c>
      <c r="B38" t="s">
        <v>400</v>
      </c>
      <c r="C38" t="s">
        <v>401</v>
      </c>
    </row>
    <row r="39" spans="1:3" ht="15">
      <c r="A39" s="1">
        <v>17</v>
      </c>
      <c r="B39" t="s">
        <v>405</v>
      </c>
      <c r="C39" t="s">
        <v>406</v>
      </c>
    </row>
    <row r="40" spans="1:3" ht="15">
      <c r="A40" s="1">
        <v>18</v>
      </c>
      <c r="B40" t="s">
        <v>414</v>
      </c>
      <c r="C40" t="s">
        <v>415</v>
      </c>
    </row>
    <row r="41" spans="1:3" ht="15">
      <c r="A41" s="1">
        <v>19</v>
      </c>
      <c r="B41" t="s">
        <v>420</v>
      </c>
      <c r="C41" t="s">
        <v>421</v>
      </c>
    </row>
    <row r="42" spans="1:3" ht="15">
      <c r="A42" s="1">
        <v>20</v>
      </c>
      <c r="B42" t="s">
        <v>429</v>
      </c>
      <c r="C42" t="s">
        <v>430</v>
      </c>
    </row>
    <row r="43" spans="1:3" ht="15">
      <c r="A43" s="1">
        <v>21</v>
      </c>
      <c r="B43" t="s">
        <v>439</v>
      </c>
      <c r="C43" t="s">
        <v>440</v>
      </c>
    </row>
    <row r="44" spans="1:3" ht="15">
      <c r="A44" s="1">
        <v>22</v>
      </c>
      <c r="B44" t="s">
        <v>448</v>
      </c>
      <c r="C44" t="s">
        <v>449</v>
      </c>
    </row>
    <row r="45" spans="1:3" ht="15">
      <c r="A45" s="1">
        <v>23</v>
      </c>
      <c r="B45" t="s">
        <v>453</v>
      </c>
      <c r="C45" t="s">
        <v>454</v>
      </c>
    </row>
    <row r="46" spans="1:3" ht="15">
      <c r="A46" s="1">
        <v>24</v>
      </c>
      <c r="B46" t="s">
        <v>462</v>
      </c>
      <c r="C46" t="s">
        <v>463</v>
      </c>
    </row>
    <row r="47" spans="1:3" ht="15">
      <c r="A47" s="1">
        <v>25</v>
      </c>
      <c r="B47" t="s">
        <v>470</v>
      </c>
      <c r="C47" t="s">
        <v>471</v>
      </c>
    </row>
    <row r="48" spans="1:3" ht="15">
      <c r="A48" s="1">
        <v>26</v>
      </c>
      <c r="B48" t="s">
        <v>473</v>
      </c>
      <c r="C48" t="s">
        <v>474</v>
      </c>
    </row>
    <row r="49" spans="1:3" ht="15">
      <c r="A49" s="1">
        <v>27</v>
      </c>
      <c r="B49" t="s">
        <v>478</v>
      </c>
      <c r="C49" t="s">
        <v>479</v>
      </c>
    </row>
    <row r="50" spans="1:3" ht="15">
      <c r="A50" s="1">
        <v>28</v>
      </c>
      <c r="B50" t="s">
        <v>484</v>
      </c>
      <c r="C50" t="s">
        <v>485</v>
      </c>
    </row>
    <row r="51" spans="1:3" ht="15">
      <c r="A51" s="1">
        <v>29</v>
      </c>
      <c r="B51" t="s">
        <v>494</v>
      </c>
      <c r="C51" t="s">
        <v>495</v>
      </c>
    </row>
    <row r="52" spans="1:3" ht="15">
      <c r="A52" s="1">
        <v>30</v>
      </c>
      <c r="B52" t="s">
        <v>918</v>
      </c>
      <c r="C52" t="s">
        <v>503</v>
      </c>
    </row>
    <row r="53" spans="1:3" ht="15">
      <c r="A53" s="1">
        <v>31</v>
      </c>
      <c r="B53" t="s">
        <v>508</v>
      </c>
      <c r="C53" t="s">
        <v>509</v>
      </c>
    </row>
    <row r="54" spans="1:3" ht="15">
      <c r="A54" s="1">
        <v>32</v>
      </c>
      <c r="B54" t="s">
        <v>512</v>
      </c>
      <c r="C54" t="s">
        <v>919</v>
      </c>
    </row>
    <row r="55" spans="1:3" ht="15">
      <c r="A55" s="1">
        <v>33</v>
      </c>
      <c r="B55" t="s">
        <v>520</v>
      </c>
      <c r="C55" t="s">
        <v>521</v>
      </c>
    </row>
    <row r="56" spans="1:3" ht="15">
      <c r="A56" s="1">
        <v>34</v>
      </c>
      <c r="B56" t="s">
        <v>528</v>
      </c>
      <c r="C56" t="s">
        <v>529</v>
      </c>
    </row>
    <row r="57" spans="1:3" ht="15">
      <c r="A57" s="1">
        <v>35</v>
      </c>
      <c r="B57" t="s">
        <v>535</v>
      </c>
      <c r="C57" t="s">
        <v>920</v>
      </c>
    </row>
    <row r="58" spans="1:3" ht="15">
      <c r="A58" s="1">
        <v>36</v>
      </c>
      <c r="B58" t="s">
        <v>540</v>
      </c>
      <c r="C58" t="s">
        <v>921</v>
      </c>
    </row>
    <row r="59" spans="1:3" ht="15">
      <c r="A59" s="1">
        <v>37</v>
      </c>
      <c r="B59" t="s">
        <v>549</v>
      </c>
      <c r="C59" t="s">
        <v>550</v>
      </c>
    </row>
    <row r="60" spans="1:3" ht="15">
      <c r="A60" s="1">
        <v>38</v>
      </c>
      <c r="B60" t="s">
        <v>554</v>
      </c>
      <c r="C60" t="s">
        <v>922</v>
      </c>
    </row>
    <row r="61" spans="1:3" ht="15">
      <c r="A61" s="1">
        <v>39</v>
      </c>
      <c r="B61" t="s">
        <v>558</v>
      </c>
      <c r="C61" t="s">
        <v>559</v>
      </c>
    </row>
    <row r="62" spans="1:3" ht="15">
      <c r="A62" s="1">
        <v>40</v>
      </c>
      <c r="B62" t="s">
        <v>564</v>
      </c>
      <c r="C62" t="s">
        <v>565</v>
      </c>
    </row>
    <row r="63" spans="1:3" ht="15">
      <c r="A63" s="1">
        <v>41</v>
      </c>
      <c r="B63" t="s">
        <v>574</v>
      </c>
      <c r="C63" t="s">
        <v>923</v>
      </c>
    </row>
    <row r="64" spans="1:3" ht="15">
      <c r="A64" s="1">
        <v>42</v>
      </c>
      <c r="B64" t="s">
        <v>581</v>
      </c>
      <c r="C64" t="s">
        <v>582</v>
      </c>
    </row>
    <row r="65" spans="1:3" ht="15">
      <c r="A65" s="1">
        <v>43</v>
      </c>
      <c r="B65" t="s">
        <v>588</v>
      </c>
      <c r="C65" t="s">
        <v>589</v>
      </c>
    </row>
    <row r="66" spans="1:3" ht="15">
      <c r="A66" s="1">
        <v>44</v>
      </c>
      <c r="B66" t="s">
        <v>594</v>
      </c>
      <c r="C66" t="s">
        <v>595</v>
      </c>
    </row>
    <row r="67" spans="1:3" ht="15">
      <c r="A67" s="1">
        <v>45</v>
      </c>
      <c r="B67" t="s">
        <v>603</v>
      </c>
      <c r="C67" t="s">
        <v>604</v>
      </c>
    </row>
    <row r="68" spans="1:3" ht="15">
      <c r="A68" s="1">
        <v>46</v>
      </c>
      <c r="B68" t="s">
        <v>609</v>
      </c>
      <c r="C68" t="s">
        <v>610</v>
      </c>
    </row>
    <row r="69" spans="1:3" ht="15">
      <c r="A69" s="1">
        <v>47</v>
      </c>
      <c r="B69" t="s">
        <v>615</v>
      </c>
      <c r="C69" t="s">
        <v>616</v>
      </c>
    </row>
    <row r="70" spans="1:3" ht="15">
      <c r="A70" s="1">
        <v>48</v>
      </c>
      <c r="B70" t="s">
        <v>623</v>
      </c>
      <c r="C70" t="s">
        <v>624</v>
      </c>
    </row>
    <row r="71" spans="1:3" ht="15">
      <c r="A71" s="1">
        <v>49</v>
      </c>
      <c r="B71" t="s">
        <v>629</v>
      </c>
      <c r="C71" t="s">
        <v>630</v>
      </c>
    </row>
    <row r="72" spans="1:3" ht="15">
      <c r="A72" s="1">
        <v>50</v>
      </c>
      <c r="B72" t="s">
        <v>1310</v>
      </c>
      <c r="C72" t="s">
        <v>638</v>
      </c>
    </row>
    <row r="73" spans="1:3" ht="15">
      <c r="A73" s="1">
        <v>51</v>
      </c>
      <c r="B73" t="s">
        <v>642</v>
      </c>
      <c r="C73" t="s">
        <v>924</v>
      </c>
    </row>
    <row r="74" spans="1:3" ht="15">
      <c r="A74" s="1">
        <v>52</v>
      </c>
      <c r="B74" t="s">
        <v>1313</v>
      </c>
      <c r="C74" t="s">
        <v>645</v>
      </c>
    </row>
    <row r="75" spans="1:3" ht="15">
      <c r="A75" s="1">
        <v>53</v>
      </c>
      <c r="B75" t="s">
        <v>652</v>
      </c>
      <c r="C75" t="s">
        <v>653</v>
      </c>
    </row>
    <row r="76" spans="1:3" ht="15">
      <c r="A76" s="1">
        <v>54</v>
      </c>
      <c r="B76" t="s">
        <v>663</v>
      </c>
      <c r="C76" t="s">
        <v>664</v>
      </c>
    </row>
    <row r="77" spans="1:3" ht="15">
      <c r="A77" s="1">
        <v>55</v>
      </c>
      <c r="B77" t="s">
        <v>663</v>
      </c>
      <c r="C77" t="s">
        <v>674</v>
      </c>
    </row>
    <row r="78" spans="1:3" ht="15">
      <c r="A78" s="1">
        <v>56</v>
      </c>
      <c r="B78" t="s">
        <v>681</v>
      </c>
      <c r="C78" t="s">
        <v>682</v>
      </c>
    </row>
    <row r="79" spans="1:3" ht="15">
      <c r="A79" s="1">
        <v>57</v>
      </c>
      <c r="B79" t="s">
        <v>689</v>
      </c>
      <c r="C79" t="s">
        <v>690</v>
      </c>
    </row>
    <row r="80" spans="1:3" ht="15">
      <c r="A80" s="1">
        <v>58</v>
      </c>
      <c r="B80" t="s">
        <v>689</v>
      </c>
      <c r="C80" t="s">
        <v>694</v>
      </c>
    </row>
    <row r="81" spans="1:3" ht="15">
      <c r="A81" s="1">
        <v>59</v>
      </c>
      <c r="B81" t="s">
        <v>689</v>
      </c>
      <c r="C81" t="s">
        <v>699</v>
      </c>
    </row>
    <row r="82" spans="1:3" ht="15">
      <c r="A82" s="1">
        <v>60</v>
      </c>
      <c r="B82" t="s">
        <v>705</v>
      </c>
      <c r="C82" t="s">
        <v>706</v>
      </c>
    </row>
    <row r="83" spans="1:3" ht="15">
      <c r="A83" s="1">
        <v>61</v>
      </c>
      <c r="B83" t="s">
        <v>710</v>
      </c>
      <c r="C83" t="s">
        <v>711</v>
      </c>
    </row>
    <row r="84" spans="1:4" ht="15">
      <c r="A84" s="1">
        <v>62</v>
      </c>
      <c r="B84" t="s">
        <v>925</v>
      </c>
      <c r="C84" t="s">
        <v>926</v>
      </c>
      <c r="D84" s="34"/>
    </row>
    <row r="85" spans="1:3" ht="15">
      <c r="A85" s="1">
        <v>63</v>
      </c>
      <c r="B85" t="s">
        <v>718</v>
      </c>
      <c r="C85" t="s">
        <v>719</v>
      </c>
    </row>
    <row r="86" spans="1:3" ht="15">
      <c r="A86" s="1">
        <v>64</v>
      </c>
      <c r="B86" t="s">
        <v>729</v>
      </c>
      <c r="C86" t="s">
        <v>730</v>
      </c>
    </row>
    <row r="87" spans="1:3" ht="15">
      <c r="A87" s="1">
        <v>65</v>
      </c>
      <c r="B87" t="s">
        <v>729</v>
      </c>
      <c r="C87" t="s">
        <v>927</v>
      </c>
    </row>
    <row r="88" spans="1:3" ht="15">
      <c r="A88" s="1">
        <v>66</v>
      </c>
      <c r="B88" t="s">
        <v>738</v>
      </c>
      <c r="C88" t="s">
        <v>739</v>
      </c>
    </row>
    <row r="89" spans="1:3" ht="15">
      <c r="A89" s="1">
        <v>67</v>
      </c>
      <c r="B89" t="s">
        <v>738</v>
      </c>
      <c r="C89" t="s">
        <v>745</v>
      </c>
    </row>
    <row r="90" spans="1:3" ht="15">
      <c r="A90" s="1">
        <v>68</v>
      </c>
      <c r="B90" t="s">
        <v>753</v>
      </c>
      <c r="C90" t="s">
        <v>754</v>
      </c>
    </row>
    <row r="91" spans="1:3" ht="15">
      <c r="A91" s="1">
        <v>69</v>
      </c>
      <c r="B91" t="s">
        <v>758</v>
      </c>
      <c r="C91" t="s">
        <v>928</v>
      </c>
    </row>
    <row r="92" spans="1:3" ht="15">
      <c r="A92" s="1">
        <v>70</v>
      </c>
      <c r="B92" t="s">
        <v>758</v>
      </c>
      <c r="C92" t="s">
        <v>929</v>
      </c>
    </row>
    <row r="93" spans="1:3" ht="15">
      <c r="A93" s="1">
        <v>71</v>
      </c>
      <c r="B93" t="s">
        <v>769</v>
      </c>
      <c r="C93" t="s">
        <v>770</v>
      </c>
    </row>
    <row r="94" spans="1:4" ht="15">
      <c r="A94" s="77">
        <v>72</v>
      </c>
      <c r="B94" s="3" t="s">
        <v>776</v>
      </c>
      <c r="C94" s="71" t="s">
        <v>777</v>
      </c>
      <c r="D94" s="71"/>
    </row>
    <row r="95" spans="1:4" ht="15">
      <c r="A95" s="78">
        <v>73</v>
      </c>
      <c r="B95" t="s">
        <v>776</v>
      </c>
      <c r="C95" t="s">
        <v>912</v>
      </c>
      <c r="D95" s="34"/>
    </row>
    <row r="96" spans="1:3" ht="15">
      <c r="A96" s="1">
        <v>74</v>
      </c>
      <c r="B96" t="s">
        <v>782</v>
      </c>
      <c r="C96" t="s">
        <v>783</v>
      </c>
    </row>
    <row r="97" spans="1:3" ht="15">
      <c r="A97" s="1">
        <v>75</v>
      </c>
      <c r="B97" t="s">
        <v>782</v>
      </c>
      <c r="C97" t="s">
        <v>788</v>
      </c>
    </row>
    <row r="98" spans="1:3" ht="15">
      <c r="A98" s="1">
        <v>76</v>
      </c>
      <c r="B98" t="s">
        <v>758</v>
      </c>
      <c r="C98" t="s">
        <v>930</v>
      </c>
    </row>
    <row r="99" spans="1:3" ht="15">
      <c r="A99" s="1">
        <v>77</v>
      </c>
      <c r="B99" t="s">
        <v>794</v>
      </c>
      <c r="C99" t="s">
        <v>795</v>
      </c>
    </row>
    <row r="100" spans="1:3" ht="15">
      <c r="A100" s="1">
        <v>78</v>
      </c>
      <c r="B100" t="s">
        <v>800</v>
      </c>
      <c r="C100" t="s">
        <v>801</v>
      </c>
    </row>
    <row r="101" spans="1:3" ht="15">
      <c r="A101" s="1">
        <v>79</v>
      </c>
      <c r="B101" t="s">
        <v>808</v>
      </c>
      <c r="C101" t="s">
        <v>809</v>
      </c>
    </row>
    <row r="102" spans="1:3" ht="15">
      <c r="A102" s="1">
        <v>80</v>
      </c>
      <c r="B102" t="s">
        <v>814</v>
      </c>
      <c r="C102" t="s">
        <v>815</v>
      </c>
    </row>
    <row r="103" spans="1:3" ht="15">
      <c r="A103" s="1">
        <v>81</v>
      </c>
      <c r="B103" t="s">
        <v>820</v>
      </c>
      <c r="C103" t="s">
        <v>821</v>
      </c>
    </row>
    <row r="104" spans="1:3" ht="15">
      <c r="A104" s="1">
        <v>82</v>
      </c>
      <c r="B104" t="s">
        <v>827</v>
      </c>
      <c r="C104" t="s">
        <v>828</v>
      </c>
    </row>
    <row r="105" spans="1:4" ht="15">
      <c r="A105" s="78">
        <v>83</v>
      </c>
      <c r="B105" t="s">
        <v>832</v>
      </c>
      <c r="C105" t="s">
        <v>909</v>
      </c>
      <c r="D105" s="34"/>
    </row>
    <row r="106" spans="1:3" ht="15">
      <c r="A106" s="1">
        <v>84</v>
      </c>
      <c r="B106" t="s">
        <v>832</v>
      </c>
      <c r="C106" t="s">
        <v>1314</v>
      </c>
    </row>
    <row r="107" spans="1:3" ht="15">
      <c r="A107" s="1">
        <v>85</v>
      </c>
      <c r="B107" t="s">
        <v>841</v>
      </c>
      <c r="C107" t="s">
        <v>1309</v>
      </c>
    </row>
    <row r="108" spans="1:3" ht="15">
      <c r="A108" s="1">
        <v>86</v>
      </c>
      <c r="B108" t="s">
        <v>847</v>
      </c>
      <c r="C108" t="s">
        <v>848</v>
      </c>
    </row>
    <row r="109" spans="1:3" ht="15">
      <c r="A109" s="1">
        <v>87</v>
      </c>
      <c r="B109" t="s">
        <v>852</v>
      </c>
      <c r="C109" t="s">
        <v>853</v>
      </c>
    </row>
    <row r="110" spans="1:3" ht="15">
      <c r="A110" s="1">
        <v>88</v>
      </c>
      <c r="B110" t="s">
        <v>860</v>
      </c>
      <c r="C110" t="s">
        <v>861</v>
      </c>
    </row>
    <row r="111" spans="1:3" ht="15">
      <c r="A111" s="1">
        <v>89</v>
      </c>
      <c r="B111" t="s">
        <v>869</v>
      </c>
      <c r="C111" t="s">
        <v>870</v>
      </c>
    </row>
    <row r="112" spans="1:3" ht="15">
      <c r="A112" s="1">
        <v>90</v>
      </c>
      <c r="B112" t="s">
        <v>877</v>
      </c>
      <c r="C112" t="s">
        <v>878</v>
      </c>
    </row>
    <row r="113" spans="1:3" ht="15">
      <c r="A113" s="1">
        <v>91</v>
      </c>
      <c r="B113" t="s">
        <v>1111</v>
      </c>
      <c r="C113" t="s">
        <v>1113</v>
      </c>
    </row>
    <row r="114" spans="1:3" ht="15">
      <c r="A114" s="1">
        <v>92</v>
      </c>
      <c r="B114" t="s">
        <v>1317</v>
      </c>
      <c r="C114" t="s">
        <v>1318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2:L328"/>
  <sheetViews>
    <sheetView showGridLines="0" showRowColHeaders="0" tabSelected="1" view="pageBreakPreview" zoomScaleSheetLayoutView="100" workbookViewId="0" topLeftCell="A1">
      <selection activeCell="C6" sqref="C6"/>
    </sheetView>
  </sheetViews>
  <sheetFormatPr defaultColWidth="9.140625" defaultRowHeight="15"/>
  <cols>
    <col min="1" max="1" width="3.57421875" style="3" customWidth="1"/>
    <col min="2" max="2" width="37.00390625" style="3" bestFit="1" customWidth="1"/>
    <col min="3" max="3" width="23.8515625" style="3" bestFit="1" customWidth="1"/>
    <col min="4" max="4" width="25.421875" style="3" bestFit="1" customWidth="1"/>
    <col min="5" max="5" width="89.7109375" style="0" bestFit="1" customWidth="1"/>
    <col min="6" max="11" width="9.00390625" style="0" hidden="1" customWidth="1"/>
    <col min="12" max="12" width="9.140625" style="0" hidden="1" customWidth="1"/>
  </cols>
  <sheetData>
    <row r="2" spans="1:4" ht="21">
      <c r="A2" s="162" t="s">
        <v>1322</v>
      </c>
      <c r="B2" s="162"/>
      <c r="C2" s="162"/>
      <c r="D2" s="162"/>
    </row>
    <row r="4" ht="15">
      <c r="C4" s="35" t="s">
        <v>904</v>
      </c>
    </row>
    <row r="5" ht="14.25" thickBot="1">
      <c r="C5" s="35" t="s">
        <v>897</v>
      </c>
    </row>
    <row r="6" spans="2:3" ht="14.25" thickBot="1">
      <c r="B6" s="138" t="s">
        <v>1109</v>
      </c>
      <c r="C6" s="36"/>
    </row>
    <row r="8" ht="15">
      <c r="B8" s="4" t="s">
        <v>25</v>
      </c>
    </row>
    <row r="9" spans="2:4" ht="15">
      <c r="B9" s="5" t="s">
        <v>219</v>
      </c>
      <c r="C9" s="6"/>
      <c r="D9" s="7" t="s">
        <v>1324</v>
      </c>
    </row>
    <row r="10" spans="2:4" ht="15">
      <c r="B10" s="8" t="s">
        <v>36</v>
      </c>
      <c r="C10" s="163" t="str">
        <f>IF($C$6="","",VLOOKUP($C$6,'前年度実績参照'!$A$5:$IY$195,2,FALSE))</f>
        <v/>
      </c>
      <c r="D10" s="164"/>
    </row>
    <row r="11" spans="2:4" ht="15">
      <c r="B11" s="9" t="s">
        <v>37</v>
      </c>
      <c r="C11" s="165" t="str">
        <f>IF($C$6="","",VLOOKUP($C$6,'前年度実績参照'!$A$5:$IY$195,3,FALSE))</f>
        <v/>
      </c>
      <c r="D11" s="166"/>
    </row>
    <row r="12" spans="2:4" ht="15">
      <c r="B12" s="9" t="s">
        <v>38</v>
      </c>
      <c r="C12" s="37" t="str">
        <f>IF($C$6="","",VLOOKUP($C$6,'前年度実績参照'!$A$5:$IY$195,4,FALSE))</f>
        <v/>
      </c>
      <c r="D12" s="10"/>
    </row>
    <row r="13" spans="2:4" ht="15">
      <c r="B13" s="9" t="s">
        <v>39</v>
      </c>
      <c r="C13" s="37" t="str">
        <f>IF($C$6="","",VLOOKUP($C$6,'前年度実績参照'!$A$5:$IY$195,5,FALSE))</f>
        <v/>
      </c>
      <c r="D13" s="10"/>
    </row>
    <row r="14" spans="2:4" ht="15.75">
      <c r="B14" s="9" t="s">
        <v>885</v>
      </c>
      <c r="C14" s="37" t="str">
        <f>IF($C$6="","",VLOOKUP($C$6,'前年度実績参照'!$A$5:$IY$195,6,FALSE))</f>
        <v/>
      </c>
      <c r="D14" s="10"/>
    </row>
    <row r="15" spans="2:4" ht="15">
      <c r="B15" s="9" t="s">
        <v>41</v>
      </c>
      <c r="C15" s="38" t="str">
        <f>IF($C$6="","",VLOOKUP($C$6,'前年度実績参照'!$A$5:$IY$195,7,FALSE))</f>
        <v/>
      </c>
      <c r="D15" s="10"/>
    </row>
    <row r="16" spans="2:4" ht="15">
      <c r="B16" s="9" t="s">
        <v>40</v>
      </c>
      <c r="C16" s="169" t="str">
        <f>IF($C$6="","",VLOOKUP($C$6,'前年度実績参照'!$A$5:$IY$195,8,FALSE))</f>
        <v/>
      </c>
      <c r="D16" s="170"/>
    </row>
    <row r="17" spans="2:4" ht="15">
      <c r="B17" s="9" t="s">
        <v>268</v>
      </c>
      <c r="C17" s="39" t="str">
        <f>IF($C$6="","",VLOOKUP($C$6,'前年度実績参照'!$A$5:$IY$195,9,FALSE))</f>
        <v/>
      </c>
      <c r="D17" s="10"/>
    </row>
    <row r="18" spans="2:4" ht="15">
      <c r="B18" s="9" t="s">
        <v>43</v>
      </c>
      <c r="C18" s="37" t="str">
        <f>IF($C$6="","",VLOOKUP($C$6,'前年度実績参照'!$A$5:$IY$195,10,FALSE))</f>
        <v/>
      </c>
      <c r="D18" s="10"/>
    </row>
    <row r="19" spans="2:4" ht="15">
      <c r="B19" s="9" t="s">
        <v>44</v>
      </c>
      <c r="C19" s="126" t="str">
        <f>IF($C$6="","",VLOOKUP($C$6,'前年度実績参照'!$A$5:$IY$195,11,FALSE))</f>
        <v/>
      </c>
      <c r="D19" s="10"/>
    </row>
    <row r="20" spans="2:4" ht="15">
      <c r="B20" s="11" t="s">
        <v>45</v>
      </c>
      <c r="C20" s="173" t="str">
        <f>IF($C$6="","",VLOOKUP($C$6,'前年度実績参照'!$A$5:$IY$195,12,FALSE))</f>
        <v/>
      </c>
      <c r="D20" s="174"/>
    </row>
    <row r="22" ht="15">
      <c r="B22" s="4" t="s">
        <v>26</v>
      </c>
    </row>
    <row r="23" spans="2:4" ht="15">
      <c r="B23" s="5" t="s">
        <v>215</v>
      </c>
      <c r="C23" s="12"/>
      <c r="D23" s="7" t="s">
        <v>1324</v>
      </c>
    </row>
    <row r="24" spans="2:4" ht="15">
      <c r="B24" s="9" t="s">
        <v>46</v>
      </c>
      <c r="C24" s="41" t="str">
        <f>IF($C$6="","",VLOOKUP($C$6,'前年度実績参照'!$A$5:$IY$195,13,FALSE))</f>
        <v/>
      </c>
      <c r="D24" s="13"/>
    </row>
    <row r="25" spans="2:10" ht="15">
      <c r="B25" s="133" t="s">
        <v>1330</v>
      </c>
      <c r="C25" s="42"/>
      <c r="D25" s="136"/>
      <c r="E25" s="34" t="s">
        <v>1356</v>
      </c>
      <c r="F25" t="s">
        <v>1352</v>
      </c>
      <c r="G25" t="s">
        <v>1353</v>
      </c>
      <c r="H25" t="s">
        <v>1354</v>
      </c>
      <c r="I25" t="s">
        <v>1355</v>
      </c>
      <c r="J25" t="s">
        <v>1338</v>
      </c>
    </row>
    <row r="26" spans="2:7" ht="15">
      <c r="B26" s="9" t="s">
        <v>48</v>
      </c>
      <c r="C26" s="42" t="str">
        <f>IF($C$6="","",VLOOKUP($C$6,'前年度実績参照'!$A$5:$IY$195,15,FALSE))</f>
        <v/>
      </c>
      <c r="D26" s="13" t="s">
        <v>260</v>
      </c>
      <c r="F26" t="s">
        <v>258</v>
      </c>
      <c r="G26" t="s">
        <v>259</v>
      </c>
    </row>
    <row r="27" spans="2:4" ht="15">
      <c r="B27" s="9" t="s">
        <v>49</v>
      </c>
      <c r="C27" s="43"/>
      <c r="D27" s="13"/>
    </row>
    <row r="28" spans="2:5" ht="15">
      <c r="B28" s="133" t="s">
        <v>1331</v>
      </c>
      <c r="C28" s="43"/>
      <c r="D28" s="136"/>
      <c r="E28" s="34" t="s">
        <v>1356</v>
      </c>
    </row>
    <row r="29" spans="2:4" ht="15">
      <c r="B29" s="9" t="s">
        <v>48</v>
      </c>
      <c r="C29" s="42"/>
      <c r="D29" s="13" t="s">
        <v>260</v>
      </c>
    </row>
    <row r="30" spans="2:4" ht="15">
      <c r="B30" s="9" t="s">
        <v>49</v>
      </c>
      <c r="C30" s="42"/>
      <c r="D30" s="13"/>
    </row>
    <row r="31" spans="2:5" ht="15">
      <c r="B31" s="133" t="s">
        <v>1331</v>
      </c>
      <c r="C31" s="42"/>
      <c r="D31" s="136"/>
      <c r="E31" s="34" t="s">
        <v>1356</v>
      </c>
    </row>
    <row r="32" spans="2:4" ht="15">
      <c r="B32" s="11" t="s">
        <v>48</v>
      </c>
      <c r="C32" s="42"/>
      <c r="D32" s="14" t="s">
        <v>260</v>
      </c>
    </row>
    <row r="33" spans="2:4" ht="15">
      <c r="B33" s="15" t="s">
        <v>1281</v>
      </c>
      <c r="C33" s="12"/>
      <c r="D33" s="7" t="s">
        <v>1325</v>
      </c>
    </row>
    <row r="34" spans="2:4" ht="15">
      <c r="B34" s="9" t="s">
        <v>119</v>
      </c>
      <c r="C34" s="41" t="str">
        <f>IF($C$6="","",VLOOKUP($C$6,'前年度実績参照'!$A$5:$IY$195,22,FALSE))</f>
        <v/>
      </c>
      <c r="D34" s="13"/>
    </row>
    <row r="35" spans="2:4" ht="15">
      <c r="B35" s="9" t="s">
        <v>120</v>
      </c>
      <c r="C35" s="42" t="str">
        <f>IF($C$6="","",VLOOKUP($C$6,'前年度実績参照'!$A$5:$IY$195,23,FALSE))</f>
        <v/>
      </c>
      <c r="D35" s="13"/>
    </row>
    <row r="36" spans="2:4" ht="15">
      <c r="B36" s="9" t="s">
        <v>121</v>
      </c>
      <c r="C36" s="42" t="str">
        <f>IF($C$6="","",VLOOKUP($C$6,'前年度実績参照'!$A$5:$IO$195,24,FALSE))</f>
        <v/>
      </c>
      <c r="D36" s="13"/>
    </row>
    <row r="37" spans="2:4" ht="15">
      <c r="B37" s="9" t="s">
        <v>122</v>
      </c>
      <c r="C37" s="43" t="str">
        <f>IF($C$6="","",VLOOKUP($C$6,'前年度実績参照'!$A$5:$IY$195,25,FALSE))</f>
        <v/>
      </c>
      <c r="D37" s="13"/>
    </row>
    <row r="38" spans="2:4" ht="15">
      <c r="B38" s="9" t="s">
        <v>123</v>
      </c>
      <c r="C38" s="43" t="str">
        <f>IF($C$6="","",VLOOKUP($C$6,'前年度実績参照'!$A$5:$IY$195,26,FALSE))</f>
        <v/>
      </c>
      <c r="D38" s="13"/>
    </row>
    <row r="39" spans="2:4" ht="15">
      <c r="B39" s="128" t="s">
        <v>198</v>
      </c>
      <c r="C39" s="134" t="str">
        <f>IF($C$6="","",VLOOKUP($C$6,'前年度実績参照'!$A$5:$IY$195,27,FALSE))</f>
        <v/>
      </c>
      <c r="D39" s="13" t="s">
        <v>1257</v>
      </c>
    </row>
    <row r="40" spans="2:5" ht="15">
      <c r="B40" s="135" t="s">
        <v>1347</v>
      </c>
      <c r="C40" s="130"/>
      <c r="D40" s="14" t="s">
        <v>1257</v>
      </c>
      <c r="E40" s="34" t="s">
        <v>1357</v>
      </c>
    </row>
    <row r="41" spans="2:4" ht="15">
      <c r="B41" s="5" t="s">
        <v>51</v>
      </c>
      <c r="C41" s="12"/>
      <c r="D41" s="7" t="s">
        <v>1326</v>
      </c>
    </row>
    <row r="42" spans="2:4" ht="15">
      <c r="B42" s="9" t="s">
        <v>124</v>
      </c>
      <c r="C42" s="44" t="str">
        <f>IF($C$6="","",VLOOKUP($C$6,'前年度実績参照'!$A$5:$IY$195,28,FALSE))</f>
        <v/>
      </c>
      <c r="D42" s="13"/>
    </row>
    <row r="43" spans="2:4" ht="15">
      <c r="B43" s="9" t="s">
        <v>125</v>
      </c>
      <c r="C43" s="43" t="str">
        <f>IF($C$6="","",VLOOKUP($C$6,'前年度実績参照'!$A$5:$IY$195,29,FALSE))</f>
        <v/>
      </c>
      <c r="D43" s="13"/>
    </row>
    <row r="44" spans="2:4" ht="15">
      <c r="B44" s="9" t="s">
        <v>126</v>
      </c>
      <c r="C44" s="43"/>
      <c r="D44" s="13"/>
    </row>
    <row r="45" spans="2:4" ht="15">
      <c r="B45" s="9" t="s">
        <v>127</v>
      </c>
      <c r="C45" s="43"/>
      <c r="D45" s="13"/>
    </row>
    <row r="46" spans="2:4" ht="15">
      <c r="B46" s="9" t="s">
        <v>128</v>
      </c>
      <c r="C46" s="43" t="str">
        <f>IF($C$6="","",VLOOKUP($C$6,'前年度実績参照'!$A$5:$IY$195,32,FALSE))</f>
        <v/>
      </c>
      <c r="D46" s="13"/>
    </row>
    <row r="47" spans="2:4" ht="15">
      <c r="B47" s="9" t="s">
        <v>129</v>
      </c>
      <c r="C47" s="43" t="str">
        <f>IF($C$6="","",VLOOKUP($C$6,'前年度実績参照'!$A$5:$IY$195,33,FALSE))</f>
        <v/>
      </c>
      <c r="D47" s="13"/>
    </row>
    <row r="48" spans="2:4" ht="15">
      <c r="B48" s="128" t="s">
        <v>886</v>
      </c>
      <c r="C48" s="134" t="str">
        <f>IF($C$6="","",VLOOKUP($C$6,'前年度実績参照'!$A$5:$IY$195,35,FALSE))</f>
        <v/>
      </c>
      <c r="D48" s="13" t="s">
        <v>1257</v>
      </c>
    </row>
    <row r="49" spans="2:5" ht="15">
      <c r="B49" s="133" t="s">
        <v>1347</v>
      </c>
      <c r="C49" s="130"/>
      <c r="D49" s="14" t="s">
        <v>1257</v>
      </c>
      <c r="E49" s="34" t="s">
        <v>1357</v>
      </c>
    </row>
    <row r="50" spans="2:4" ht="15">
      <c r="B50" s="5" t="s">
        <v>52</v>
      </c>
      <c r="C50" s="12"/>
      <c r="D50" s="7" t="s">
        <v>1325</v>
      </c>
    </row>
    <row r="51" spans="2:4" ht="15">
      <c r="B51" s="9" t="s">
        <v>131</v>
      </c>
      <c r="C51" s="41" t="str">
        <f>IF($C$6="","",VLOOKUP($C$6,'前年度実績参照'!$A$5:$IY$195,36,FALSE))</f>
        <v/>
      </c>
      <c r="D51" s="13"/>
    </row>
    <row r="52" spans="2:4" ht="15">
      <c r="B52" s="9" t="s">
        <v>132</v>
      </c>
      <c r="C52" s="42" t="str">
        <f>IF($C$6="","",VLOOKUP($C$6,'前年度実績参照'!$A$5:$IY$195,37,FALSE))</f>
        <v/>
      </c>
      <c r="D52" s="13"/>
    </row>
    <row r="53" spans="2:4" ht="15">
      <c r="B53" s="9" t="s">
        <v>133</v>
      </c>
      <c r="C53" s="134" t="str">
        <f>IF($C$6="","",VLOOKUP($C$6,'前年度実績参照'!$A$5:$IY$195,38,FALSE))</f>
        <v/>
      </c>
      <c r="D53" s="13"/>
    </row>
    <row r="54" spans="2:4" ht="15">
      <c r="B54" s="9" t="s">
        <v>1348</v>
      </c>
      <c r="C54" s="134" t="str">
        <f>IF($C$6="","",VLOOKUP($C$6,'前年度実績参照'!$A$5:$IY$195,40,FALSE))</f>
        <v/>
      </c>
      <c r="D54" s="13" t="s">
        <v>1257</v>
      </c>
    </row>
    <row r="55" spans="2:4" ht="15">
      <c r="B55" s="9" t="s">
        <v>1349</v>
      </c>
      <c r="C55" s="42" t="str">
        <f>IF($C$6="","",VLOOKUP($C$6,'前年度実績参照'!$A$5:$IY$195,41,FALSE))</f>
        <v/>
      </c>
      <c r="D55" s="13" t="s">
        <v>1257</v>
      </c>
    </row>
    <row r="56" spans="2:4" ht="15">
      <c r="B56" s="128" t="s">
        <v>1350</v>
      </c>
      <c r="C56" s="134" t="str">
        <f>IF($C$6="","",VLOOKUP($C$6,'前年度実績参照'!$A$5:$IY$195,42,FALSE))</f>
        <v/>
      </c>
      <c r="D56" s="13" t="s">
        <v>1257</v>
      </c>
    </row>
    <row r="57" spans="2:5" ht="15">
      <c r="B57" s="135" t="s">
        <v>1347</v>
      </c>
      <c r="C57" s="130"/>
      <c r="D57" s="14" t="s">
        <v>1257</v>
      </c>
      <c r="E57" s="34" t="s">
        <v>1357</v>
      </c>
    </row>
    <row r="58" spans="2:4" ht="15">
      <c r="B58" s="5" t="s">
        <v>53</v>
      </c>
      <c r="C58" s="45" t="str">
        <f>IF($C$6="","",VLOOKUP($C$6,'前年度実績参照'!$A$5:$IY$195,43,FALSE))</f>
        <v/>
      </c>
      <c r="D58" s="7" t="s">
        <v>1325</v>
      </c>
    </row>
    <row r="60" ht="15">
      <c r="B60" s="4" t="s">
        <v>27</v>
      </c>
    </row>
    <row r="61" spans="2:4" ht="15">
      <c r="B61" s="5" t="s">
        <v>204</v>
      </c>
      <c r="C61" s="6"/>
      <c r="D61" s="7" t="s">
        <v>1327</v>
      </c>
    </row>
    <row r="62" spans="2:4" ht="15">
      <c r="B62" s="16" t="s">
        <v>202</v>
      </c>
      <c r="C62" s="17"/>
      <c r="D62" s="13"/>
    </row>
    <row r="63" spans="2:4" ht="15">
      <c r="B63" s="167" t="s">
        <v>200</v>
      </c>
      <c r="C63" s="140" t="s">
        <v>135</v>
      </c>
      <c r="D63" s="46"/>
    </row>
    <row r="64" spans="2:4" ht="15">
      <c r="B64" s="167"/>
      <c r="C64" s="141" t="s">
        <v>136</v>
      </c>
      <c r="D64" s="47"/>
    </row>
    <row r="65" spans="2:9" ht="15">
      <c r="B65" s="168"/>
      <c r="C65" s="142" t="s">
        <v>203</v>
      </c>
      <c r="D65" s="48"/>
      <c r="F65" t="s">
        <v>242</v>
      </c>
      <c r="G65" t="s">
        <v>243</v>
      </c>
      <c r="H65" t="s">
        <v>244</v>
      </c>
      <c r="I65" t="s">
        <v>245</v>
      </c>
    </row>
    <row r="66" spans="2:4" ht="15">
      <c r="B66" s="21" t="s">
        <v>199</v>
      </c>
      <c r="C66" s="18"/>
      <c r="D66" s="13"/>
    </row>
    <row r="67" spans="2:4" ht="15">
      <c r="B67" s="167" t="s">
        <v>200</v>
      </c>
      <c r="C67" s="140" t="s">
        <v>135</v>
      </c>
      <c r="D67" s="46"/>
    </row>
    <row r="68" spans="2:4" ht="15">
      <c r="B68" s="167"/>
      <c r="C68" s="141" t="s">
        <v>136</v>
      </c>
      <c r="D68" s="47"/>
    </row>
    <row r="69" spans="2:4" ht="15">
      <c r="B69" s="167"/>
      <c r="C69" s="142" t="s">
        <v>138</v>
      </c>
      <c r="D69" s="48"/>
    </row>
    <row r="70" spans="2:4" ht="15">
      <c r="B70" s="167" t="s">
        <v>201</v>
      </c>
      <c r="C70" s="19" t="s">
        <v>136</v>
      </c>
      <c r="D70" s="46"/>
    </row>
    <row r="71" spans="2:4" ht="15">
      <c r="B71" s="168"/>
      <c r="C71" s="20" t="s">
        <v>138</v>
      </c>
      <c r="D71" s="48"/>
    </row>
    <row r="72" spans="2:4" ht="15">
      <c r="B72" s="5" t="s">
        <v>205</v>
      </c>
      <c r="C72" s="6"/>
      <c r="D72" s="7" t="s">
        <v>1327</v>
      </c>
    </row>
    <row r="73" spans="2:4" ht="15">
      <c r="B73" s="16" t="s">
        <v>202</v>
      </c>
      <c r="C73" s="17"/>
      <c r="D73" s="13"/>
    </row>
    <row r="74" spans="2:4" ht="15">
      <c r="B74" s="167" t="s">
        <v>200</v>
      </c>
      <c r="C74" s="140" t="s">
        <v>135</v>
      </c>
      <c r="D74" s="46"/>
    </row>
    <row r="75" spans="2:4" ht="15">
      <c r="B75" s="167"/>
      <c r="C75" s="141" t="s">
        <v>136</v>
      </c>
      <c r="D75" s="47"/>
    </row>
    <row r="76" spans="2:4" ht="15">
      <c r="B76" s="168"/>
      <c r="C76" s="142" t="s">
        <v>138</v>
      </c>
      <c r="D76" s="48"/>
    </row>
    <row r="77" spans="2:4" ht="15">
      <c r="B77" s="21" t="s">
        <v>199</v>
      </c>
      <c r="C77" s="19"/>
      <c r="D77" s="13"/>
    </row>
    <row r="78" spans="2:4" ht="15">
      <c r="B78" s="167" t="s">
        <v>206</v>
      </c>
      <c r="C78" s="140" t="s">
        <v>135</v>
      </c>
      <c r="D78" s="46"/>
    </row>
    <row r="79" spans="2:4" ht="15">
      <c r="B79" s="167"/>
      <c r="C79" s="141" t="s">
        <v>136</v>
      </c>
      <c r="D79" s="47"/>
    </row>
    <row r="80" spans="2:4" ht="15">
      <c r="B80" s="167"/>
      <c r="C80" s="142" t="s">
        <v>138</v>
      </c>
      <c r="D80" s="48"/>
    </row>
    <row r="81" spans="2:4" ht="15">
      <c r="B81" s="167" t="s">
        <v>201</v>
      </c>
      <c r="C81" s="19" t="s">
        <v>139</v>
      </c>
      <c r="D81" s="46"/>
    </row>
    <row r="82" spans="2:4" ht="15">
      <c r="B82" s="168"/>
      <c r="C82" s="20" t="s">
        <v>138</v>
      </c>
      <c r="D82" s="48"/>
    </row>
    <row r="83" spans="2:4" ht="15">
      <c r="B83" s="5" t="s">
        <v>207</v>
      </c>
      <c r="C83" s="22"/>
      <c r="D83" s="7" t="s">
        <v>1327</v>
      </c>
    </row>
    <row r="84" spans="2:4" ht="15">
      <c r="B84" s="16" t="s">
        <v>208</v>
      </c>
      <c r="C84" s="19"/>
      <c r="D84" s="13"/>
    </row>
    <row r="85" spans="2:4" ht="15">
      <c r="B85" s="167" t="s">
        <v>200</v>
      </c>
      <c r="C85" s="140" t="s">
        <v>135</v>
      </c>
      <c r="D85" s="46"/>
    </row>
    <row r="86" spans="2:4" ht="15">
      <c r="B86" s="167"/>
      <c r="C86" s="141" t="s">
        <v>136</v>
      </c>
      <c r="D86" s="47"/>
    </row>
    <row r="87" spans="2:4" ht="15">
      <c r="B87" s="168"/>
      <c r="C87" s="142" t="s">
        <v>203</v>
      </c>
      <c r="D87" s="48"/>
    </row>
    <row r="88" spans="2:4" ht="15">
      <c r="B88" s="21" t="s">
        <v>199</v>
      </c>
      <c r="C88" s="19"/>
      <c r="D88" s="13"/>
    </row>
    <row r="89" spans="2:4" ht="15">
      <c r="B89" s="167" t="s">
        <v>200</v>
      </c>
      <c r="C89" s="140" t="s">
        <v>135</v>
      </c>
      <c r="D89" s="46"/>
    </row>
    <row r="90" spans="2:4" ht="15">
      <c r="B90" s="167"/>
      <c r="C90" s="141" t="s">
        <v>136</v>
      </c>
      <c r="D90" s="47"/>
    </row>
    <row r="91" spans="2:4" ht="15">
      <c r="B91" s="167"/>
      <c r="C91" s="142" t="s">
        <v>138</v>
      </c>
      <c r="D91" s="48"/>
    </row>
    <row r="92" spans="2:4" ht="15">
      <c r="B92" s="167" t="s">
        <v>201</v>
      </c>
      <c r="C92" s="140" t="s">
        <v>139</v>
      </c>
      <c r="D92" s="46"/>
    </row>
    <row r="93" spans="2:4" ht="15">
      <c r="B93" s="168"/>
      <c r="C93" s="142" t="s">
        <v>138</v>
      </c>
      <c r="D93" s="48"/>
    </row>
    <row r="94" spans="2:4" ht="15">
      <c r="B94" s="5" t="s">
        <v>209</v>
      </c>
      <c r="C94" s="22"/>
      <c r="D94" s="7" t="s">
        <v>1327</v>
      </c>
    </row>
    <row r="95" spans="2:4" ht="15">
      <c r="B95" s="16" t="s">
        <v>54</v>
      </c>
      <c r="C95" s="140" t="s">
        <v>135</v>
      </c>
      <c r="D95" s="46"/>
    </row>
    <row r="96" spans="2:4" ht="15">
      <c r="B96" s="9"/>
      <c r="C96" s="141" t="s">
        <v>137</v>
      </c>
      <c r="D96" s="47"/>
    </row>
    <row r="97" spans="2:4" ht="15">
      <c r="B97" s="9"/>
      <c r="C97" s="142" t="s">
        <v>138</v>
      </c>
      <c r="D97" s="48"/>
    </row>
    <row r="98" spans="2:4" ht="15">
      <c r="B98" s="21" t="s">
        <v>210</v>
      </c>
      <c r="C98" s="140" t="s">
        <v>135</v>
      </c>
      <c r="D98" s="46"/>
    </row>
    <row r="99" spans="2:4" ht="15">
      <c r="B99" s="16"/>
      <c r="C99" s="141" t="s">
        <v>137</v>
      </c>
      <c r="D99" s="47"/>
    </row>
    <row r="100" spans="2:4" ht="15">
      <c r="B100" s="11"/>
      <c r="C100" s="142" t="s">
        <v>138</v>
      </c>
      <c r="D100" s="48"/>
    </row>
    <row r="101" spans="2:4" ht="15">
      <c r="B101" s="5" t="s">
        <v>55</v>
      </c>
      <c r="C101" s="6"/>
      <c r="D101" s="7" t="s">
        <v>1327</v>
      </c>
    </row>
    <row r="102" spans="2:7" ht="15">
      <c r="B102" s="9" t="s">
        <v>140</v>
      </c>
      <c r="C102" s="49" t="str">
        <f>IF($C$6="","",VLOOKUP($C$6,'前年度実績参照'!$A$5:$IY$195,74,FALSE))</f>
        <v/>
      </c>
      <c r="D102" s="13" t="s">
        <v>257</v>
      </c>
      <c r="F102" t="s">
        <v>246</v>
      </c>
      <c r="G102" t="s">
        <v>247</v>
      </c>
    </row>
    <row r="103" spans="2:4" ht="15">
      <c r="B103" s="9" t="s">
        <v>141</v>
      </c>
      <c r="C103" s="50" t="str">
        <f>IF($C$6="","",VLOOKUP($C$6,'前年度実績参照'!$A$5:$IY$195,75,FALSE))</f>
        <v/>
      </c>
      <c r="D103" s="13" t="s">
        <v>257</v>
      </c>
    </row>
    <row r="104" spans="2:4" ht="15">
      <c r="B104" s="9" t="s">
        <v>211</v>
      </c>
      <c r="C104" s="50" t="str">
        <f>IF($C$6="","",VLOOKUP($C$6,'前年度実績参照'!$A$5:$IY$195,76,FALSE))</f>
        <v/>
      </c>
      <c r="D104" s="13" t="s">
        <v>257</v>
      </c>
    </row>
    <row r="105" spans="2:4" ht="15">
      <c r="B105" s="11" t="s">
        <v>142</v>
      </c>
      <c r="C105" s="51"/>
      <c r="D105" s="14" t="s">
        <v>1300</v>
      </c>
    </row>
    <row r="107" ht="15">
      <c r="B107" s="4" t="s">
        <v>28</v>
      </c>
    </row>
    <row r="108" spans="2:4" ht="15">
      <c r="B108" s="5" t="s">
        <v>235</v>
      </c>
      <c r="C108" s="6"/>
      <c r="D108" s="7" t="s">
        <v>1323</v>
      </c>
    </row>
    <row r="109" spans="2:4" ht="15">
      <c r="B109" s="9" t="s">
        <v>56</v>
      </c>
      <c r="C109" s="140" t="s">
        <v>143</v>
      </c>
      <c r="D109" s="52" t="str">
        <f>IF($C$6="","",VLOOKUP($C$6,'前年度実績参照'!$A$5:$IY$195,78,FALSE))</f>
        <v/>
      </c>
    </row>
    <row r="110" spans="2:5" ht="15">
      <c r="B110" s="23"/>
      <c r="C110" s="141" t="s">
        <v>144</v>
      </c>
      <c r="D110" s="53" t="str">
        <f>IF($C$6="","",VLOOKUP($C$6,'前年度実績参照'!$A$5:$IY$195,79,FALSE))</f>
        <v/>
      </c>
      <c r="E110" s="34" t="s">
        <v>1303</v>
      </c>
    </row>
    <row r="111" spans="2:5" ht="15">
      <c r="B111" s="23"/>
      <c r="C111" s="141" t="s">
        <v>145</v>
      </c>
      <c r="D111" s="53" t="str">
        <f>IF($C$6="","",VLOOKUP($C$6,'前年度実績参照'!$A$5:$IY$195,80,FALSE))</f>
        <v/>
      </c>
      <c r="E111" s="124"/>
    </row>
    <row r="112" spans="2:5" ht="15">
      <c r="B112" s="24"/>
      <c r="C112" s="142" t="s">
        <v>146</v>
      </c>
      <c r="D112" s="54" t="str">
        <f>IF($C$6="","",VLOOKUP($C$6,'前年度実績参照'!$A$5:$IY$195,81,FALSE))</f>
        <v/>
      </c>
      <c r="E112" s="124" t="s">
        <v>1303</v>
      </c>
    </row>
    <row r="113" spans="2:4" ht="15">
      <c r="B113" s="5" t="s">
        <v>212</v>
      </c>
      <c r="C113" s="6"/>
      <c r="D113" s="7" t="s">
        <v>1323</v>
      </c>
    </row>
    <row r="114" spans="2:10" ht="15">
      <c r="B114" s="9" t="s">
        <v>57</v>
      </c>
      <c r="C114" s="150" t="str">
        <f>IF($C$6="","",VLOOKUP($C$6,'前年度実績参照'!$A$5:$IY$195,82,FALSE))</f>
        <v/>
      </c>
      <c r="D114" s="13"/>
      <c r="F114" t="s">
        <v>1528</v>
      </c>
      <c r="G114" t="s">
        <v>248</v>
      </c>
      <c r="H114" s="2" t="s">
        <v>317</v>
      </c>
      <c r="I114" t="s">
        <v>249</v>
      </c>
      <c r="J114" t="s">
        <v>245</v>
      </c>
    </row>
    <row r="115" spans="2:4" ht="15">
      <c r="B115" s="9" t="s">
        <v>256</v>
      </c>
      <c r="C115" s="150" t="str">
        <f>IF($C$6="","",VLOOKUP($C$6,'前年度実績参照'!$A$5:$IY$195,83,FALSE))</f>
        <v/>
      </c>
      <c r="D115" s="13" t="s">
        <v>255</v>
      </c>
    </row>
    <row r="116" spans="2:5" ht="15">
      <c r="B116" s="167" t="s">
        <v>58</v>
      </c>
      <c r="C116" s="140" t="s">
        <v>233</v>
      </c>
      <c r="D116" s="55" t="str">
        <f>IF($C$6="","",VLOOKUP($C$6,'前年度実績参照'!$A$5:$IY$195,84,FALSE))</f>
        <v/>
      </c>
      <c r="E116" s="34" t="s">
        <v>1302</v>
      </c>
    </row>
    <row r="117" spans="2:5" ht="15">
      <c r="B117" s="167"/>
      <c r="C117" s="142" t="s">
        <v>234</v>
      </c>
      <c r="D117" s="56" t="str">
        <f>IF($C$6="","",VLOOKUP($C$6,'前年度実績参照'!$A$5:$IY$195,85,FALSE))</f>
        <v/>
      </c>
      <c r="E117" s="34" t="s">
        <v>1302</v>
      </c>
    </row>
    <row r="118" spans="2:5" ht="15">
      <c r="B118" s="167" t="s">
        <v>59</v>
      </c>
      <c r="C118" s="140" t="s">
        <v>233</v>
      </c>
      <c r="D118" s="55" t="str">
        <f>IF($C$6="","",VLOOKUP($C$6,'前年度実績参照'!$A$5:$IY$195,86,FALSE))</f>
        <v/>
      </c>
      <c r="E118" s="34" t="s">
        <v>1302</v>
      </c>
    </row>
    <row r="119" spans="2:5" ht="15">
      <c r="B119" s="167"/>
      <c r="C119" s="142" t="s">
        <v>234</v>
      </c>
      <c r="D119" s="56" t="str">
        <f>IF($C$6="","",VLOOKUP($C$6,'前年度実績参照'!$A$5:$IY$195,87,FALSE))</f>
        <v/>
      </c>
      <c r="E119" s="34" t="s">
        <v>1302</v>
      </c>
    </row>
    <row r="120" spans="2:5" ht="15">
      <c r="B120" s="167" t="s">
        <v>60</v>
      </c>
      <c r="C120" s="140" t="s">
        <v>233</v>
      </c>
      <c r="D120" s="55" t="str">
        <f>IF($C$6="","",VLOOKUP($C$6,'前年度実績参照'!$A$5:$IY$195,88,FALSE))</f>
        <v/>
      </c>
      <c r="E120" s="34" t="s">
        <v>1302</v>
      </c>
    </row>
    <row r="121" spans="2:5" ht="15">
      <c r="B121" s="167"/>
      <c r="C121" s="142" t="s">
        <v>234</v>
      </c>
      <c r="D121" s="56" t="str">
        <f>IF($C$6="","",VLOOKUP($C$6,'前年度実績参照'!$A$5:$IY$195,89,FALSE))</f>
        <v/>
      </c>
      <c r="E121" s="34" t="s">
        <v>1302</v>
      </c>
    </row>
    <row r="122" spans="2:9" ht="15">
      <c r="B122" s="11" t="s">
        <v>61</v>
      </c>
      <c r="C122" s="57" t="str">
        <f>IF($C$6="","",VLOOKUP($C$6,'前年度実績参照'!$A$5:$IY$195,90,FALSE))</f>
        <v/>
      </c>
      <c r="D122" s="14"/>
      <c r="F122" t="s">
        <v>250</v>
      </c>
      <c r="G122" t="s">
        <v>252</v>
      </c>
      <c r="H122" t="s">
        <v>251</v>
      </c>
      <c r="I122" t="s">
        <v>245</v>
      </c>
    </row>
    <row r="123" spans="2:4" ht="15">
      <c r="B123" s="5" t="s">
        <v>213</v>
      </c>
      <c r="C123" s="6"/>
      <c r="D123" s="7" t="s">
        <v>1323</v>
      </c>
    </row>
    <row r="124" spans="2:9" ht="15">
      <c r="B124" s="9" t="s">
        <v>62</v>
      </c>
      <c r="C124" s="40" t="str">
        <f>IF($C$6="","",VLOOKUP($C$6,'前年度実績参照'!$A$5:$IY$195,91,FALSE))</f>
        <v/>
      </c>
      <c r="D124" s="13"/>
      <c r="F124" t="s">
        <v>262</v>
      </c>
      <c r="G124" t="s">
        <v>251</v>
      </c>
      <c r="H124" t="s">
        <v>249</v>
      </c>
      <c r="I124" t="s">
        <v>245</v>
      </c>
    </row>
    <row r="125" spans="2:4" ht="15">
      <c r="B125" s="9" t="s">
        <v>264</v>
      </c>
      <c r="C125" s="40" t="str">
        <f>IF($C$6="","",VLOOKUP($C$6,'前年度実績参照'!$A$5:$IY$195,92,FALSE))</f>
        <v/>
      </c>
      <c r="D125" s="13" t="s">
        <v>263</v>
      </c>
    </row>
    <row r="126" spans="2:5" ht="15">
      <c r="B126" s="167" t="s">
        <v>63</v>
      </c>
      <c r="C126" s="140" t="s">
        <v>233</v>
      </c>
      <c r="D126" s="55" t="str">
        <f>IF($C$6="","",VLOOKUP($C$6,'前年度実績参照'!$A$5:$IY$195,93,FALSE))</f>
        <v/>
      </c>
      <c r="E126" s="34" t="s">
        <v>1302</v>
      </c>
    </row>
    <row r="127" spans="2:5" ht="15">
      <c r="B127" s="167"/>
      <c r="C127" s="142" t="s">
        <v>234</v>
      </c>
      <c r="D127" s="56" t="str">
        <f>IF($C$6="","",VLOOKUP($C$6,'前年度実績参照'!$A$5:$IY$195,94,FALSE))</f>
        <v/>
      </c>
      <c r="E127" s="34" t="s">
        <v>1302</v>
      </c>
    </row>
    <row r="128" spans="2:5" ht="15">
      <c r="B128" s="167" t="s">
        <v>64</v>
      </c>
      <c r="C128" s="140" t="s">
        <v>233</v>
      </c>
      <c r="D128" s="55" t="str">
        <f>IF($C$6="","",VLOOKUP($C$6,'前年度実績参照'!$A$5:$IY$195,95,FALSE))</f>
        <v/>
      </c>
      <c r="E128" s="34" t="s">
        <v>1302</v>
      </c>
    </row>
    <row r="129" spans="2:5" ht="15">
      <c r="B129" s="167"/>
      <c r="C129" s="142" t="s">
        <v>234</v>
      </c>
      <c r="D129" s="56" t="str">
        <f>IF($C$6="","",VLOOKUP($C$6,'前年度実績参照'!$A$5:$IY$195,96,FALSE))</f>
        <v/>
      </c>
      <c r="E129" s="34" t="s">
        <v>1302</v>
      </c>
    </row>
    <row r="130" spans="2:5" ht="15">
      <c r="B130" s="167" t="s">
        <v>65</v>
      </c>
      <c r="C130" s="140" t="s">
        <v>233</v>
      </c>
      <c r="D130" s="55" t="str">
        <f>IF($C$6="","",VLOOKUP($C$6,'前年度実績参照'!$A$5:$IY$195,97,FALSE))</f>
        <v/>
      </c>
      <c r="E130" s="34" t="s">
        <v>1302</v>
      </c>
    </row>
    <row r="131" spans="2:5" ht="15">
      <c r="B131" s="167"/>
      <c r="C131" s="142" t="s">
        <v>234</v>
      </c>
      <c r="D131" s="56" t="str">
        <f>IF($C$6="","",VLOOKUP($C$6,'前年度実績参照'!$A$5:$IY$195,98,FALSE))</f>
        <v/>
      </c>
      <c r="E131" s="34" t="s">
        <v>1302</v>
      </c>
    </row>
    <row r="132" spans="2:9" ht="15">
      <c r="B132" s="11" t="s">
        <v>66</v>
      </c>
      <c r="C132" s="57" t="str">
        <f>IF($C$6="","",VLOOKUP($C$6,'前年度実績参照'!$A$5:$IY$195,99,FALSE))</f>
        <v/>
      </c>
      <c r="D132" s="14"/>
      <c r="F132" t="s">
        <v>265</v>
      </c>
      <c r="G132" t="s">
        <v>266</v>
      </c>
      <c r="H132" t="s">
        <v>267</v>
      </c>
      <c r="I132" t="s">
        <v>245</v>
      </c>
    </row>
    <row r="133" spans="2:4" ht="15">
      <c r="B133" s="5" t="s">
        <v>890</v>
      </c>
      <c r="C133" s="25"/>
      <c r="D133" s="7" t="s">
        <v>1328</v>
      </c>
    </row>
    <row r="134" spans="2:4" ht="15">
      <c r="B134" s="9" t="s">
        <v>149</v>
      </c>
      <c r="C134" s="58"/>
      <c r="D134" s="13" t="s">
        <v>254</v>
      </c>
    </row>
    <row r="135" spans="2:4" ht="15">
      <c r="B135" s="9" t="s">
        <v>150</v>
      </c>
      <c r="C135" s="37"/>
      <c r="D135" s="13" t="s">
        <v>254</v>
      </c>
    </row>
    <row r="136" spans="2:5" ht="15">
      <c r="B136" s="9" t="s">
        <v>891</v>
      </c>
      <c r="C136" s="37"/>
      <c r="D136" s="13" t="s">
        <v>253</v>
      </c>
      <c r="E136" s="34"/>
    </row>
    <row r="137" spans="2:7" ht="15">
      <c r="B137" s="9" t="s">
        <v>1258</v>
      </c>
      <c r="C137" s="39" t="str">
        <f>IF($C$6="","",VLOOKUP($C$6,'前年度実績参照'!$A$5:$IY$195,103,FALSE))</f>
        <v/>
      </c>
      <c r="D137" s="13"/>
      <c r="F137" t="s">
        <v>246</v>
      </c>
      <c r="G137" t="s">
        <v>247</v>
      </c>
    </row>
    <row r="138" spans="2:4" ht="15">
      <c r="B138" s="9" t="s">
        <v>152</v>
      </c>
      <c r="C138" s="39" t="str">
        <f>IF($C$6="","",VLOOKUP($C$6,'前年度実績参照'!$A$5:$IY$195,104,FALSE))</f>
        <v/>
      </c>
      <c r="D138" s="13"/>
    </row>
    <row r="139" spans="2:4" ht="15">
      <c r="B139" s="9" t="s">
        <v>153</v>
      </c>
      <c r="C139" s="39" t="str">
        <f>IF($C$6="","",VLOOKUP($C$6,'前年度実績参照'!$A$5:$IY$195,105,FALSE))</f>
        <v/>
      </c>
      <c r="D139" s="13"/>
    </row>
    <row r="140" spans="2:4" ht="15">
      <c r="B140" s="11" t="s">
        <v>154</v>
      </c>
      <c r="C140" s="39" t="str">
        <f>IF($C$6="","",VLOOKUP($C$6,'前年度実績参照'!$A$5:$IY$195,106,FALSE))</f>
        <v/>
      </c>
      <c r="D140" s="14"/>
    </row>
    <row r="141" spans="2:4" ht="15">
      <c r="B141" s="5" t="s">
        <v>67</v>
      </c>
      <c r="C141" s="6"/>
      <c r="D141" s="7" t="s">
        <v>1323</v>
      </c>
    </row>
    <row r="142" spans="2:4" ht="15">
      <c r="B142" s="23"/>
      <c r="C142" s="19" t="s">
        <v>155</v>
      </c>
      <c r="D142" s="59" t="str">
        <f>IF($C$6="","",VLOOKUP($C$6,'前年度実績参照'!$A$5:$IY$195,107,FALSE))</f>
        <v/>
      </c>
    </row>
    <row r="143" spans="2:4" ht="15">
      <c r="B143" s="24"/>
      <c r="C143" s="20" t="s">
        <v>892</v>
      </c>
      <c r="D143" s="60" t="str">
        <f>IF($C$6="","",VLOOKUP($C$6,'前年度実績参照'!$A$5:$IY$195,108,FALSE))</f>
        <v/>
      </c>
    </row>
    <row r="145" ht="15">
      <c r="B145" s="26" t="s">
        <v>29</v>
      </c>
    </row>
    <row r="146" spans="2:4" ht="15">
      <c r="B146" s="5" t="s">
        <v>1274</v>
      </c>
      <c r="C146" s="25"/>
      <c r="D146" s="7" t="s">
        <v>1328</v>
      </c>
    </row>
    <row r="147" spans="2:4" ht="15">
      <c r="B147" s="9" t="s">
        <v>1259</v>
      </c>
      <c r="C147" s="81"/>
      <c r="D147" s="13"/>
    </row>
    <row r="148" spans="2:4" ht="15">
      <c r="B148" s="9" t="s">
        <v>1260</v>
      </c>
      <c r="C148" s="37"/>
      <c r="D148" s="13"/>
    </row>
    <row r="149" spans="2:4" ht="15">
      <c r="B149" s="9" t="s">
        <v>1261</v>
      </c>
      <c r="C149" s="112"/>
      <c r="D149" s="13"/>
    </row>
    <row r="150" spans="2:4" ht="15">
      <c r="B150" s="11" t="s">
        <v>1262</v>
      </c>
      <c r="C150" s="40"/>
      <c r="D150" s="14"/>
    </row>
    <row r="151" spans="2:4" ht="15">
      <c r="B151" s="5" t="s">
        <v>69</v>
      </c>
      <c r="C151" s="25"/>
      <c r="D151" s="7" t="s">
        <v>1328</v>
      </c>
    </row>
    <row r="152" spans="2:4" ht="15">
      <c r="B152" s="72" t="s">
        <v>1041</v>
      </c>
      <c r="C152" s="37"/>
      <c r="D152" s="13"/>
    </row>
    <row r="153" spans="2:4" ht="15">
      <c r="B153" s="72" t="s">
        <v>1042</v>
      </c>
      <c r="C153" s="37"/>
      <c r="D153" s="13"/>
    </row>
    <row r="154" spans="2:4" ht="15">
      <c r="B154" s="73" t="s">
        <v>1043</v>
      </c>
      <c r="C154" s="40"/>
      <c r="D154" s="14"/>
    </row>
    <row r="155" spans="2:4" ht="15">
      <c r="B155" s="5" t="s">
        <v>70</v>
      </c>
      <c r="C155" s="25"/>
      <c r="D155" s="7" t="s">
        <v>1328</v>
      </c>
    </row>
    <row r="156" spans="2:4" ht="15">
      <c r="B156" s="9" t="s">
        <v>1050</v>
      </c>
      <c r="C156" s="58"/>
      <c r="D156" s="13"/>
    </row>
    <row r="157" spans="2:4" ht="15">
      <c r="B157" s="9" t="s">
        <v>1051</v>
      </c>
      <c r="C157" s="37"/>
      <c r="D157" s="13"/>
    </row>
    <row r="158" spans="2:4" ht="15">
      <c r="B158" s="9" t="s">
        <v>1052</v>
      </c>
      <c r="C158" s="37"/>
      <c r="D158" s="13"/>
    </row>
    <row r="159" spans="2:4" ht="15">
      <c r="B159" s="9" t="s">
        <v>1053</v>
      </c>
      <c r="C159" s="37"/>
      <c r="D159" s="13"/>
    </row>
    <row r="160" spans="2:4" ht="15">
      <c r="B160" s="9" t="s">
        <v>1054</v>
      </c>
      <c r="C160" s="37"/>
      <c r="D160" s="13"/>
    </row>
    <row r="161" spans="2:4" ht="15">
      <c r="B161" s="9" t="s">
        <v>1055</v>
      </c>
      <c r="C161" s="37"/>
      <c r="D161" s="13"/>
    </row>
    <row r="162" spans="2:4" ht="15">
      <c r="B162" s="9" t="s">
        <v>1056</v>
      </c>
      <c r="C162" s="37"/>
      <c r="D162" s="13"/>
    </row>
    <row r="163" spans="2:4" ht="15">
      <c r="B163" s="9" t="s">
        <v>1057</v>
      </c>
      <c r="C163" s="37"/>
      <c r="D163" s="13"/>
    </row>
    <row r="164" spans="2:5" ht="15">
      <c r="B164" s="133" t="s">
        <v>1332</v>
      </c>
      <c r="C164" s="127"/>
      <c r="D164" s="136"/>
      <c r="E164" s="34" t="s">
        <v>1357</v>
      </c>
    </row>
    <row r="165" spans="2:4" ht="15">
      <c r="B165" s="9" t="s">
        <v>1058</v>
      </c>
      <c r="C165" s="37"/>
      <c r="D165" s="13"/>
    </row>
    <row r="166" spans="2:4" ht="15">
      <c r="B166" s="9" t="s">
        <v>1059</v>
      </c>
      <c r="C166" s="37"/>
      <c r="D166" s="13"/>
    </row>
    <row r="167" spans="2:4" ht="15">
      <c r="B167" s="9" t="s">
        <v>1060</v>
      </c>
      <c r="C167" s="37"/>
      <c r="D167" s="13"/>
    </row>
    <row r="168" spans="2:4" ht="15">
      <c r="B168" s="11" t="s">
        <v>1061</v>
      </c>
      <c r="C168" s="40"/>
      <c r="D168" s="14"/>
    </row>
    <row r="169" spans="2:4" ht="15">
      <c r="B169" s="5" t="s">
        <v>71</v>
      </c>
      <c r="C169" s="25"/>
      <c r="D169" s="7" t="s">
        <v>1328</v>
      </c>
    </row>
    <row r="170" spans="2:4" ht="15">
      <c r="B170" s="9" t="s">
        <v>1063</v>
      </c>
      <c r="C170" s="58"/>
      <c r="D170" s="13"/>
    </row>
    <row r="171" spans="2:4" ht="15">
      <c r="B171" s="9" t="s">
        <v>1064</v>
      </c>
      <c r="C171" s="37"/>
      <c r="D171" s="13"/>
    </row>
    <row r="172" spans="2:5" ht="15">
      <c r="B172" s="133" t="s">
        <v>1333</v>
      </c>
      <c r="C172" s="127"/>
      <c r="D172" s="136"/>
      <c r="E172" s="34" t="s">
        <v>1357</v>
      </c>
    </row>
    <row r="173" spans="2:4" ht="15">
      <c r="B173" s="9" t="s">
        <v>1065</v>
      </c>
      <c r="C173" s="37"/>
      <c r="D173" s="13"/>
    </row>
    <row r="174" spans="2:4" ht="15">
      <c r="B174" s="9" t="s">
        <v>1066</v>
      </c>
      <c r="C174" s="37"/>
      <c r="D174" s="13"/>
    </row>
    <row r="175" spans="2:4" ht="15">
      <c r="B175" s="9" t="s">
        <v>1067</v>
      </c>
      <c r="C175" s="37"/>
      <c r="D175" s="13"/>
    </row>
    <row r="176" spans="2:4" ht="15">
      <c r="B176" s="11" t="s">
        <v>1068</v>
      </c>
      <c r="C176" s="40"/>
      <c r="D176" s="14"/>
    </row>
    <row r="177" spans="2:4" ht="15">
      <c r="B177" s="5" t="s">
        <v>1266</v>
      </c>
      <c r="C177" s="25"/>
      <c r="D177" s="7" t="s">
        <v>1328</v>
      </c>
    </row>
    <row r="178" spans="2:4" ht="15">
      <c r="B178" s="9" t="s">
        <v>1074</v>
      </c>
      <c r="C178" s="58"/>
      <c r="D178" s="13"/>
    </row>
    <row r="179" spans="2:4" ht="15">
      <c r="B179" s="9" t="s">
        <v>1075</v>
      </c>
      <c r="C179" s="37"/>
      <c r="D179" s="13"/>
    </row>
    <row r="180" spans="2:4" ht="15">
      <c r="B180" s="9" t="s">
        <v>1073</v>
      </c>
      <c r="C180" s="37"/>
      <c r="D180" s="13"/>
    </row>
    <row r="181" spans="2:4" ht="15">
      <c r="B181" s="11" t="s">
        <v>1076</v>
      </c>
      <c r="C181" s="40"/>
      <c r="D181" s="14"/>
    </row>
    <row r="182" spans="2:4" ht="15">
      <c r="B182" s="5" t="s">
        <v>1263</v>
      </c>
      <c r="C182" s="25"/>
      <c r="D182" s="7" t="s">
        <v>1328</v>
      </c>
    </row>
    <row r="183" spans="2:4" ht="15">
      <c r="B183" s="9" t="s">
        <v>1077</v>
      </c>
      <c r="C183" s="58"/>
      <c r="D183" s="13"/>
    </row>
    <row r="184" spans="2:4" ht="15">
      <c r="B184" s="9" t="s">
        <v>1078</v>
      </c>
      <c r="C184" s="37"/>
      <c r="D184" s="13"/>
    </row>
    <row r="185" spans="2:4" ht="15">
      <c r="B185" s="9" t="s">
        <v>1079</v>
      </c>
      <c r="C185" s="37"/>
      <c r="D185" s="13"/>
    </row>
    <row r="186" spans="2:4" ht="15">
      <c r="B186" s="11" t="s">
        <v>1080</v>
      </c>
      <c r="C186" s="40"/>
      <c r="D186" s="14"/>
    </row>
    <row r="187" spans="2:4" ht="15">
      <c r="B187" s="5" t="s">
        <v>1264</v>
      </c>
      <c r="C187" s="25"/>
      <c r="D187" s="7" t="s">
        <v>1328</v>
      </c>
    </row>
    <row r="188" spans="2:4" ht="15">
      <c r="B188" s="9" t="s">
        <v>1081</v>
      </c>
      <c r="C188" s="58"/>
      <c r="D188" s="13"/>
    </row>
    <row r="189" spans="2:4" ht="15">
      <c r="B189" s="9" t="s">
        <v>1082</v>
      </c>
      <c r="C189" s="37"/>
      <c r="D189" s="13"/>
    </row>
    <row r="190" spans="2:4" ht="15">
      <c r="B190" s="9" t="s">
        <v>1083</v>
      </c>
      <c r="C190" s="37"/>
      <c r="D190" s="13"/>
    </row>
    <row r="191" spans="2:4" ht="15">
      <c r="B191" s="11" t="s">
        <v>1084</v>
      </c>
      <c r="C191" s="40"/>
      <c r="D191" s="14"/>
    </row>
    <row r="192" spans="2:4" ht="15">
      <c r="B192" s="5" t="s">
        <v>1265</v>
      </c>
      <c r="C192" s="25"/>
      <c r="D192" s="7" t="s">
        <v>1328</v>
      </c>
    </row>
    <row r="193" spans="2:4" ht="15">
      <c r="B193" s="9" t="s">
        <v>1342</v>
      </c>
      <c r="C193" s="58"/>
      <c r="D193" s="13"/>
    </row>
    <row r="194" spans="2:4" ht="15">
      <c r="B194" s="11" t="s">
        <v>1343</v>
      </c>
      <c r="C194" s="40"/>
      <c r="D194" s="14"/>
    </row>
    <row r="195" spans="2:4" ht="15">
      <c r="B195" s="5" t="s">
        <v>1104</v>
      </c>
      <c r="C195" s="25"/>
      <c r="D195" s="7" t="s">
        <v>1328</v>
      </c>
    </row>
    <row r="196" spans="2:5" ht="15">
      <c r="B196" s="79" t="s">
        <v>231</v>
      </c>
      <c r="C196" s="81"/>
      <c r="D196" s="29" t="s">
        <v>232</v>
      </c>
      <c r="E196" s="34" t="s">
        <v>1315</v>
      </c>
    </row>
    <row r="197" spans="2:5" ht="15">
      <c r="B197" s="80" t="s">
        <v>1105</v>
      </c>
      <c r="C197" s="40"/>
      <c r="D197" s="14" t="s">
        <v>1106</v>
      </c>
      <c r="E197" s="34" t="s">
        <v>1315</v>
      </c>
    </row>
    <row r="198" spans="2:4" ht="15">
      <c r="B198" s="5" t="s">
        <v>78</v>
      </c>
      <c r="C198" s="25"/>
      <c r="D198" s="7" t="s">
        <v>1328</v>
      </c>
    </row>
    <row r="199" spans="2:4" ht="15">
      <c r="B199" s="27" t="s">
        <v>229</v>
      </c>
      <c r="C199" s="58"/>
      <c r="D199" s="13" t="s">
        <v>1106</v>
      </c>
    </row>
    <row r="200" spans="2:4" ht="15">
      <c r="B200" s="27" t="s">
        <v>230</v>
      </c>
      <c r="C200" s="37"/>
      <c r="D200" s="13" t="s">
        <v>1106</v>
      </c>
    </row>
    <row r="201" spans="2:4" ht="15">
      <c r="B201" s="9" t="s">
        <v>1085</v>
      </c>
      <c r="C201" s="40"/>
      <c r="D201" s="13" t="s">
        <v>1106</v>
      </c>
    </row>
    <row r="202" spans="2:4" ht="15">
      <c r="B202" s="5" t="s">
        <v>79</v>
      </c>
      <c r="C202" s="61"/>
      <c r="D202" s="7" t="s">
        <v>1328</v>
      </c>
    </row>
    <row r="204" ht="15">
      <c r="B204" s="26" t="s">
        <v>30</v>
      </c>
    </row>
    <row r="205" spans="2:4" ht="15">
      <c r="B205" s="28" t="s">
        <v>217</v>
      </c>
      <c r="C205" s="6"/>
      <c r="D205" s="7" t="s">
        <v>1328</v>
      </c>
    </row>
    <row r="206" spans="2:4" ht="15">
      <c r="B206" s="8" t="s">
        <v>223</v>
      </c>
      <c r="C206" s="58"/>
      <c r="D206" s="29" t="s">
        <v>220</v>
      </c>
    </row>
    <row r="207" spans="2:4" ht="15">
      <c r="B207" s="9" t="s">
        <v>224</v>
      </c>
      <c r="C207" s="37"/>
      <c r="D207" s="13" t="s">
        <v>221</v>
      </c>
    </row>
    <row r="208" spans="2:4" ht="15">
      <c r="B208" s="9" t="s">
        <v>225</v>
      </c>
      <c r="C208" s="37"/>
      <c r="D208" s="13" t="s">
        <v>220</v>
      </c>
    </row>
    <row r="209" spans="2:4" ht="15">
      <c r="B209" s="9" t="s">
        <v>226</v>
      </c>
      <c r="C209" s="37"/>
      <c r="D209" s="13" t="s">
        <v>222</v>
      </c>
    </row>
    <row r="210" spans="2:4" ht="15">
      <c r="B210" s="9" t="s">
        <v>227</v>
      </c>
      <c r="C210" s="37"/>
      <c r="D210" s="13" t="s">
        <v>220</v>
      </c>
    </row>
    <row r="211" spans="2:4" ht="15">
      <c r="B211" s="11" t="s">
        <v>228</v>
      </c>
      <c r="C211" s="40"/>
      <c r="D211" s="14" t="s">
        <v>222</v>
      </c>
    </row>
    <row r="213" spans="2:4" ht="15">
      <c r="B213" s="30" t="s">
        <v>31</v>
      </c>
      <c r="C213" s="31"/>
      <c r="D213" s="31"/>
    </row>
    <row r="214" spans="2:4" ht="15">
      <c r="B214" s="5" t="s">
        <v>1351</v>
      </c>
      <c r="C214" s="6"/>
      <c r="D214" s="7" t="s">
        <v>1323</v>
      </c>
    </row>
    <row r="215" spans="2:12" ht="15">
      <c r="B215" s="128" t="s">
        <v>164</v>
      </c>
      <c r="C215" s="58"/>
      <c r="D215" s="136"/>
      <c r="E215" s="34" t="s">
        <v>1358</v>
      </c>
      <c r="F215" t="s">
        <v>1334</v>
      </c>
      <c r="G215" t="s">
        <v>1335</v>
      </c>
      <c r="H215" t="s">
        <v>1336</v>
      </c>
      <c r="I215" t="s">
        <v>1555</v>
      </c>
      <c r="J215" t="s">
        <v>1556</v>
      </c>
      <c r="K215" t="s">
        <v>1557</v>
      </c>
      <c r="L215" t="s">
        <v>1338</v>
      </c>
    </row>
    <row r="216" spans="2:11" ht="15">
      <c r="B216" s="128" t="s">
        <v>165</v>
      </c>
      <c r="C216" s="37"/>
      <c r="D216" s="136"/>
      <c r="E216" s="124" t="s">
        <v>1358</v>
      </c>
      <c r="F216" t="s">
        <v>1344</v>
      </c>
      <c r="G216" t="s">
        <v>1345</v>
      </c>
      <c r="H216" t="s">
        <v>1346</v>
      </c>
      <c r="I216" t="s">
        <v>1558</v>
      </c>
      <c r="J216" t="s">
        <v>1559</v>
      </c>
      <c r="K216" t="s">
        <v>1338</v>
      </c>
    </row>
    <row r="217" spans="2:10" ht="15">
      <c r="B217" s="129" t="s">
        <v>6</v>
      </c>
      <c r="C217" s="40"/>
      <c r="D217" s="137"/>
      <c r="E217" s="124" t="s">
        <v>1358</v>
      </c>
      <c r="F217" t="s">
        <v>1334</v>
      </c>
      <c r="G217" t="s">
        <v>1335</v>
      </c>
      <c r="H217" t="s">
        <v>1336</v>
      </c>
      <c r="I217" t="s">
        <v>1337</v>
      </c>
      <c r="J217" t="s">
        <v>1338</v>
      </c>
    </row>
    <row r="218" spans="2:4" ht="15">
      <c r="B218" s="5" t="s">
        <v>84</v>
      </c>
      <c r="C218" s="6"/>
      <c r="D218" s="7" t="s">
        <v>1323</v>
      </c>
    </row>
    <row r="219" spans="2:7" ht="15">
      <c r="B219" s="9" t="s">
        <v>166</v>
      </c>
      <c r="C219" s="62" t="str">
        <f>IF($C$6="","",VLOOKUP($C$6,'前年度実績参照'!$A$5:$IY$195,178,FALSE))</f>
        <v/>
      </c>
      <c r="D219" s="13"/>
      <c r="F219" t="s">
        <v>236</v>
      </c>
      <c r="G219" t="s">
        <v>237</v>
      </c>
    </row>
    <row r="220" spans="2:4" ht="15">
      <c r="B220" s="9" t="s">
        <v>167</v>
      </c>
      <c r="C220" s="37" t="str">
        <f>IF($C$6="","",VLOOKUP($C$6,'前年度実績参照'!$A$5:$IY$195,179,FALSE))</f>
        <v/>
      </c>
      <c r="D220" s="13"/>
    </row>
    <row r="221" spans="2:4" ht="15">
      <c r="B221" s="11" t="s">
        <v>168</v>
      </c>
      <c r="C221" s="40" t="str">
        <f>IF($C$6="","",VLOOKUP($C$6,'前年度実績参照'!$A$5:$IY$195,180,FALSE))</f>
        <v/>
      </c>
      <c r="D221" s="14"/>
    </row>
    <row r="222" spans="2:4" ht="15">
      <c r="B222" s="5" t="s">
        <v>85</v>
      </c>
      <c r="C222" s="6"/>
      <c r="D222" s="7" t="s">
        <v>1323</v>
      </c>
    </row>
    <row r="223" spans="2:7" ht="15">
      <c r="B223" s="9" t="s">
        <v>169</v>
      </c>
      <c r="C223" s="58" t="str">
        <f>IF($C$6="","",VLOOKUP($C$6,'前年度実績参照'!$A$5:$IY$195,181,FALSE))</f>
        <v/>
      </c>
      <c r="D223" s="13"/>
      <c r="F223" t="s">
        <v>236</v>
      </c>
      <c r="G223" t="s">
        <v>237</v>
      </c>
    </row>
    <row r="224" spans="2:9" ht="15">
      <c r="B224" s="11" t="s">
        <v>170</v>
      </c>
      <c r="C224" s="40" t="str">
        <f>IF($C$6="","",VLOOKUP($C$6,'前年度実績参照'!$A$5:$IY$195,182,FALSE))</f>
        <v/>
      </c>
      <c r="D224" s="14"/>
      <c r="F224" t="s">
        <v>240</v>
      </c>
      <c r="G224" t="s">
        <v>241</v>
      </c>
      <c r="H224" t="s">
        <v>238</v>
      </c>
      <c r="I224" t="s">
        <v>239</v>
      </c>
    </row>
    <row r="225" spans="2:4" ht="15">
      <c r="B225" s="5" t="s">
        <v>86</v>
      </c>
      <c r="C225" s="6"/>
      <c r="D225" s="7" t="s">
        <v>1328</v>
      </c>
    </row>
    <row r="226" spans="2:4" ht="15">
      <c r="B226" s="9" t="s">
        <v>1339</v>
      </c>
      <c r="C226" s="58"/>
      <c r="D226" s="13"/>
    </row>
    <row r="227" spans="2:4" ht="15">
      <c r="B227" s="11" t="s">
        <v>1340</v>
      </c>
      <c r="C227" s="40"/>
      <c r="D227" s="14"/>
    </row>
    <row r="228" spans="2:4" ht="15">
      <c r="B228" s="5" t="s">
        <v>87</v>
      </c>
      <c r="C228" s="6"/>
      <c r="D228" s="7" t="s">
        <v>1328</v>
      </c>
    </row>
    <row r="229" spans="2:4" ht="15">
      <c r="B229" s="9" t="s">
        <v>1339</v>
      </c>
      <c r="C229" s="58"/>
      <c r="D229" s="13"/>
    </row>
    <row r="230" spans="2:4" ht="15">
      <c r="B230" s="11" t="s">
        <v>1341</v>
      </c>
      <c r="C230" s="40"/>
      <c r="D230" s="14"/>
    </row>
    <row r="231" spans="2:4" ht="15">
      <c r="B231" s="5" t="s">
        <v>89</v>
      </c>
      <c r="C231" s="6"/>
      <c r="D231" s="7" t="s">
        <v>1328</v>
      </c>
    </row>
    <row r="232" spans="2:4" ht="15">
      <c r="B232" s="9" t="s">
        <v>172</v>
      </c>
      <c r="C232" s="58" t="str">
        <f>IF($C$6="","",VLOOKUP($C$6,'前年度実績参照'!$A$5:$IY$95,188,FALSE))</f>
        <v/>
      </c>
      <c r="D232" s="13"/>
    </row>
    <row r="233" spans="2:4" ht="15">
      <c r="B233" s="11" t="s">
        <v>173</v>
      </c>
      <c r="C233" s="40"/>
      <c r="D233" s="14"/>
    </row>
    <row r="235" ht="15">
      <c r="B235" s="26" t="s">
        <v>32</v>
      </c>
    </row>
    <row r="236" spans="2:4" ht="15">
      <c r="B236" s="28" t="s">
        <v>216</v>
      </c>
      <c r="C236" s="6"/>
      <c r="D236" s="7" t="s">
        <v>1328</v>
      </c>
    </row>
    <row r="237" spans="2:4" ht="15">
      <c r="B237" s="9" t="s">
        <v>90</v>
      </c>
      <c r="C237" s="58"/>
      <c r="D237" s="29"/>
    </row>
    <row r="238" spans="2:4" ht="15">
      <c r="B238" s="9" t="s">
        <v>91</v>
      </c>
      <c r="C238" s="37"/>
      <c r="D238" s="13"/>
    </row>
    <row r="239" spans="2:4" ht="15">
      <c r="B239" s="128" t="s">
        <v>92</v>
      </c>
      <c r="C239" s="126"/>
      <c r="D239" s="13"/>
    </row>
    <row r="240" spans="2:5" ht="15">
      <c r="B240" s="135" t="s">
        <v>1359</v>
      </c>
      <c r="C240" s="40"/>
      <c r="D240" s="14"/>
      <c r="E240" s="34" t="s">
        <v>1357</v>
      </c>
    </row>
    <row r="241" spans="2:4" ht="15">
      <c r="B241" s="178" t="s">
        <v>93</v>
      </c>
      <c r="C241" s="140" t="s">
        <v>171</v>
      </c>
      <c r="D241" s="52"/>
    </row>
    <row r="242" spans="2:4" ht="15">
      <c r="B242" s="168"/>
      <c r="C242" s="142" t="s">
        <v>7</v>
      </c>
      <c r="D242" s="54"/>
    </row>
    <row r="243" spans="2:4" ht="15">
      <c r="B243" s="175" t="s">
        <v>94</v>
      </c>
      <c r="C243" s="140" t="s">
        <v>174</v>
      </c>
      <c r="D243" s="52"/>
    </row>
    <row r="244" spans="2:4" ht="15">
      <c r="B244" s="176"/>
      <c r="C244" s="141" t="s">
        <v>175</v>
      </c>
      <c r="D244" s="53"/>
    </row>
    <row r="245" spans="2:4" ht="15">
      <c r="B245" s="176"/>
      <c r="C245" s="141" t="s">
        <v>176</v>
      </c>
      <c r="D245" s="53"/>
    </row>
    <row r="246" spans="2:4" ht="15">
      <c r="B246" s="176"/>
      <c r="C246" s="141" t="s">
        <v>9</v>
      </c>
      <c r="D246" s="53"/>
    </row>
    <row r="247" spans="2:4" ht="15">
      <c r="B247" s="176"/>
      <c r="C247" s="141" t="s">
        <v>177</v>
      </c>
      <c r="D247" s="53"/>
    </row>
    <row r="248" spans="2:4" ht="15">
      <c r="B248" s="177"/>
      <c r="C248" s="142" t="s">
        <v>10</v>
      </c>
      <c r="D248" s="54"/>
    </row>
    <row r="249" spans="2:4" ht="15">
      <c r="B249" s="175" t="s">
        <v>95</v>
      </c>
      <c r="C249" s="140" t="s">
        <v>178</v>
      </c>
      <c r="D249" s="52"/>
    </row>
    <row r="250" spans="2:4" ht="15">
      <c r="B250" s="176"/>
      <c r="C250" s="141" t="s">
        <v>179</v>
      </c>
      <c r="D250" s="53"/>
    </row>
    <row r="251" spans="2:4" ht="15">
      <c r="B251" s="177"/>
      <c r="C251" s="142" t="s">
        <v>180</v>
      </c>
      <c r="D251" s="54"/>
    </row>
    <row r="252" spans="2:7" ht="13.5" customHeight="1">
      <c r="B252" s="179" t="s">
        <v>1512</v>
      </c>
      <c r="C252" s="143" t="s">
        <v>96</v>
      </c>
      <c r="D252" s="52"/>
      <c r="E252" s="34"/>
      <c r="F252" t="s">
        <v>1549</v>
      </c>
      <c r="G252" t="s">
        <v>1550</v>
      </c>
    </row>
    <row r="253" spans="2:4" ht="15">
      <c r="B253" s="180"/>
      <c r="C253" s="144" t="s">
        <v>182</v>
      </c>
      <c r="D253" s="54"/>
    </row>
    <row r="254" spans="2:5" ht="15">
      <c r="B254" s="180"/>
      <c r="C254" s="143" t="s">
        <v>97</v>
      </c>
      <c r="D254" s="52"/>
      <c r="E254" s="34"/>
    </row>
    <row r="255" spans="2:4" ht="15">
      <c r="B255" s="180"/>
      <c r="C255" s="144" t="s">
        <v>182</v>
      </c>
      <c r="D255" s="48"/>
    </row>
    <row r="256" spans="2:5" ht="15">
      <c r="B256" s="180"/>
      <c r="C256" s="143" t="s">
        <v>98</v>
      </c>
      <c r="D256" s="52"/>
      <c r="E256" s="34"/>
    </row>
    <row r="257" spans="2:5" ht="15">
      <c r="B257" s="180"/>
      <c r="C257" s="145" t="s">
        <v>1513</v>
      </c>
      <c r="D257" s="47"/>
      <c r="E257" s="34"/>
    </row>
    <row r="258" spans="2:4" ht="15">
      <c r="B258" s="180"/>
      <c r="C258" s="144" t="s">
        <v>1366</v>
      </c>
      <c r="D258" s="48"/>
    </row>
    <row r="259" spans="2:5" ht="15">
      <c r="B259" s="180"/>
      <c r="C259" s="143" t="s">
        <v>99</v>
      </c>
      <c r="D259" s="52"/>
      <c r="E259" s="34"/>
    </row>
    <row r="260" spans="2:5" ht="15">
      <c r="B260" s="180"/>
      <c r="C260" s="146" t="s">
        <v>183</v>
      </c>
      <c r="D260" s="139"/>
      <c r="E260" s="34" t="s">
        <v>1514</v>
      </c>
    </row>
    <row r="261" spans="2:4" ht="15">
      <c r="B261" s="180"/>
      <c r="C261" s="144" t="s">
        <v>184</v>
      </c>
      <c r="D261" s="48"/>
    </row>
    <row r="262" spans="2:5" ht="15">
      <c r="B262" s="180"/>
      <c r="C262" s="143" t="s">
        <v>100</v>
      </c>
      <c r="D262" s="52"/>
      <c r="E262" s="34"/>
    </row>
    <row r="263" spans="2:5" ht="15">
      <c r="B263" s="180"/>
      <c r="C263" s="144" t="s">
        <v>182</v>
      </c>
      <c r="D263" s="54"/>
      <c r="E263" s="34"/>
    </row>
    <row r="264" spans="2:7" ht="15">
      <c r="B264" s="181" t="s">
        <v>1515</v>
      </c>
      <c r="C264" s="143" t="s">
        <v>1360</v>
      </c>
      <c r="D264" s="52"/>
      <c r="E264" s="34"/>
      <c r="F264" t="s">
        <v>1521</v>
      </c>
      <c r="G264" t="s">
        <v>1522</v>
      </c>
    </row>
    <row r="265" spans="2:5" ht="15">
      <c r="B265" s="181"/>
      <c r="C265" s="146" t="s">
        <v>1361</v>
      </c>
      <c r="D265" s="147"/>
      <c r="E265" s="34"/>
    </row>
    <row r="266" spans="2:5" ht="15">
      <c r="B266" s="181"/>
      <c r="C266" s="146" t="s">
        <v>1362</v>
      </c>
      <c r="D266" s="147"/>
      <c r="E266" s="34"/>
    </row>
    <row r="267" spans="2:5" ht="15">
      <c r="B267" s="181"/>
      <c r="C267" s="146" t="s">
        <v>1363</v>
      </c>
      <c r="D267" s="147"/>
      <c r="E267" s="34"/>
    </row>
    <row r="268" spans="2:4" ht="15">
      <c r="B268" s="182"/>
      <c r="C268" s="144" t="s">
        <v>1364</v>
      </c>
      <c r="D268" s="54"/>
    </row>
    <row r="269" spans="2:4" ht="15">
      <c r="B269" s="175" t="s">
        <v>1338</v>
      </c>
      <c r="C269" s="140" t="s">
        <v>185</v>
      </c>
      <c r="D269" s="52"/>
    </row>
    <row r="270" spans="2:4" ht="15">
      <c r="B270" s="177"/>
      <c r="C270" s="142" t="s">
        <v>182</v>
      </c>
      <c r="D270" s="54"/>
    </row>
    <row r="272" ht="15">
      <c r="B272" s="26" t="s">
        <v>33</v>
      </c>
    </row>
    <row r="273" spans="2:4" ht="15">
      <c r="B273" s="5" t="s">
        <v>101</v>
      </c>
      <c r="C273" s="6"/>
      <c r="D273" s="7" t="s">
        <v>1328</v>
      </c>
    </row>
    <row r="274" spans="2:4" ht="15">
      <c r="B274" s="9" t="s">
        <v>11</v>
      </c>
      <c r="C274" s="58"/>
      <c r="D274" s="13"/>
    </row>
    <row r="275" spans="2:4" ht="15">
      <c r="B275" s="9" t="s">
        <v>186</v>
      </c>
      <c r="C275" s="37"/>
      <c r="D275" s="13"/>
    </row>
    <row r="276" spans="2:4" ht="15">
      <c r="B276" s="9" t="s">
        <v>12</v>
      </c>
      <c r="C276" s="37"/>
      <c r="D276" s="13"/>
    </row>
    <row r="277" spans="2:4" ht="15">
      <c r="B277" s="9" t="s">
        <v>13</v>
      </c>
      <c r="C277" s="37"/>
      <c r="D277" s="13"/>
    </row>
    <row r="278" spans="2:4" ht="15">
      <c r="B278" s="9" t="s">
        <v>14</v>
      </c>
      <c r="C278" s="37"/>
      <c r="D278" s="13"/>
    </row>
    <row r="279" spans="2:4" ht="15">
      <c r="B279" s="9" t="s">
        <v>187</v>
      </c>
      <c r="C279" s="37"/>
      <c r="D279" s="13"/>
    </row>
    <row r="280" spans="2:4" ht="15">
      <c r="B280" s="9" t="s">
        <v>188</v>
      </c>
      <c r="C280" s="37"/>
      <c r="D280" s="13"/>
    </row>
    <row r="281" spans="2:4" ht="15">
      <c r="B281" s="9" t="s">
        <v>189</v>
      </c>
      <c r="C281" s="37"/>
      <c r="D281" s="13"/>
    </row>
    <row r="282" spans="2:4" ht="15">
      <c r="B282" s="9" t="s">
        <v>15</v>
      </c>
      <c r="C282" s="37"/>
      <c r="D282" s="13"/>
    </row>
    <row r="283" spans="2:4" ht="15">
      <c r="B283" s="9" t="s">
        <v>190</v>
      </c>
      <c r="C283" s="37"/>
      <c r="D283" s="13"/>
    </row>
    <row r="284" spans="2:4" ht="15">
      <c r="B284" s="11" t="s">
        <v>16</v>
      </c>
      <c r="C284" s="40"/>
      <c r="D284" s="14"/>
    </row>
    <row r="285" spans="2:4" ht="15">
      <c r="B285" s="116" t="s">
        <v>1329</v>
      </c>
      <c r="C285" s="117"/>
      <c r="D285" s="118" t="s">
        <v>1328</v>
      </c>
    </row>
    <row r="286" spans="2:4" ht="15">
      <c r="B286" s="122" t="s">
        <v>1523</v>
      </c>
      <c r="C286" s="81"/>
      <c r="D286" s="119"/>
    </row>
    <row r="287" spans="2:4" ht="15">
      <c r="B287" s="122" t="s">
        <v>1282</v>
      </c>
      <c r="C287" s="115"/>
      <c r="D287" s="120"/>
    </row>
    <row r="288" spans="2:4" ht="15">
      <c r="B288" s="122" t="s">
        <v>1283</v>
      </c>
      <c r="C288" s="121" t="s">
        <v>1284</v>
      </c>
      <c r="D288" s="47"/>
    </row>
    <row r="289" spans="2:4" ht="15">
      <c r="B289" s="122" t="s">
        <v>3</v>
      </c>
      <c r="C289" s="121" t="s">
        <v>191</v>
      </c>
      <c r="D289" s="113"/>
    </row>
    <row r="290" spans="2:4" ht="15">
      <c r="B290" s="122" t="s">
        <v>4</v>
      </c>
      <c r="C290" s="121" t="s">
        <v>192</v>
      </c>
      <c r="D290" s="113"/>
    </row>
    <row r="291" spans="2:4" ht="15">
      <c r="B291" s="122" t="s">
        <v>103</v>
      </c>
      <c r="C291" s="121" t="s">
        <v>192</v>
      </c>
      <c r="D291" s="113"/>
    </row>
    <row r="292" spans="2:4" ht="15">
      <c r="B292" s="122" t="s">
        <v>104</v>
      </c>
      <c r="C292" s="121" t="s">
        <v>192</v>
      </c>
      <c r="D292" s="113"/>
    </row>
    <row r="293" spans="2:4" ht="15">
      <c r="B293" s="122" t="s">
        <v>105</v>
      </c>
      <c r="C293" s="121" t="s">
        <v>192</v>
      </c>
      <c r="D293" s="113"/>
    </row>
    <row r="294" spans="2:4" ht="15">
      <c r="B294" s="122" t="s">
        <v>106</v>
      </c>
      <c r="C294" s="121" t="s">
        <v>192</v>
      </c>
      <c r="D294" s="113"/>
    </row>
    <row r="295" spans="2:4" ht="15">
      <c r="B295" s="122" t="s">
        <v>1285</v>
      </c>
      <c r="C295" s="121" t="s">
        <v>192</v>
      </c>
      <c r="D295" s="113"/>
    </row>
    <row r="296" spans="2:4" ht="15">
      <c r="B296" s="122"/>
      <c r="C296" s="123" t="s">
        <v>20</v>
      </c>
      <c r="D296" s="113"/>
    </row>
    <row r="297" spans="2:4" ht="15">
      <c r="B297" s="122" t="s">
        <v>109</v>
      </c>
      <c r="C297" s="121" t="s">
        <v>1286</v>
      </c>
      <c r="D297" s="63"/>
    </row>
    <row r="298" spans="2:4" ht="15">
      <c r="B298" s="122"/>
      <c r="C298" s="131" t="s">
        <v>1287</v>
      </c>
      <c r="D298" s="113"/>
    </row>
    <row r="299" spans="2:4" ht="15">
      <c r="B299" s="122" t="s">
        <v>111</v>
      </c>
      <c r="C299" s="121" t="s">
        <v>23</v>
      </c>
      <c r="D299" s="113"/>
    </row>
    <row r="300" spans="2:5" ht="15">
      <c r="B300" s="171" t="s">
        <v>245</v>
      </c>
      <c r="C300" s="123" t="s">
        <v>1288</v>
      </c>
      <c r="D300" s="114"/>
      <c r="E300" s="34" t="s">
        <v>1290</v>
      </c>
    </row>
    <row r="301" spans="2:4" ht="15">
      <c r="B301" s="172"/>
      <c r="C301" s="132" t="s">
        <v>1289</v>
      </c>
      <c r="D301" s="54"/>
    </row>
    <row r="303" ht="15">
      <c r="B303" s="4" t="s">
        <v>34</v>
      </c>
    </row>
    <row r="304" spans="2:4" ht="15">
      <c r="B304" s="5" t="s">
        <v>218</v>
      </c>
      <c r="C304" s="6"/>
      <c r="D304" s="7" t="s">
        <v>1323</v>
      </c>
    </row>
    <row r="305" spans="2:4" ht="15">
      <c r="B305" s="8" t="s">
        <v>112</v>
      </c>
      <c r="C305" s="39" t="str">
        <f>IF($C$6="","",VLOOKUP($C$6,'前年度実績参照'!$A$5:$IY$195,244,FALSE))</f>
        <v/>
      </c>
      <c r="D305" s="29"/>
    </row>
    <row r="306" spans="2:4" ht="15">
      <c r="B306" s="9" t="s">
        <v>113</v>
      </c>
      <c r="C306" s="39" t="str">
        <f>IF($C$6="","",VLOOKUP($C$6,'前年度実績参照'!$A$5:$IY$195,245,FALSE))</f>
        <v/>
      </c>
      <c r="D306" s="13"/>
    </row>
    <row r="307" spans="2:4" ht="15">
      <c r="B307" s="9" t="s">
        <v>893</v>
      </c>
      <c r="C307" s="83" t="str">
        <f>IF($C$6="","",VLOOKUP($C$6,'前年度実績参照'!$A$5:$IY$195,246,FALSE))</f>
        <v/>
      </c>
      <c r="D307" s="13" t="s">
        <v>881</v>
      </c>
    </row>
    <row r="308" spans="2:5" ht="15">
      <c r="B308" s="9" t="s">
        <v>894</v>
      </c>
      <c r="C308" s="83" t="str">
        <f>IF($C$6="","",VLOOKUP($C$6,'前年度実績参照'!$A$5:$IY$195,247,FALSE))</f>
        <v/>
      </c>
      <c r="D308" s="13" t="s">
        <v>882</v>
      </c>
      <c r="E308" s="149" t="s">
        <v>1524</v>
      </c>
    </row>
    <row r="309" spans="2:7" ht="15">
      <c r="B309" s="9" t="s">
        <v>895</v>
      </c>
      <c r="C309" s="39" t="str">
        <f>IF($C$6="","",VLOOKUP($C$6,'前年度実績参照'!$A$5:$IY$195,248,FALSE))</f>
        <v/>
      </c>
      <c r="D309" s="13"/>
      <c r="F309" t="s">
        <v>246</v>
      </c>
      <c r="G309" t="s">
        <v>247</v>
      </c>
    </row>
    <row r="310" spans="2:4" ht="15">
      <c r="B310" s="9" t="s">
        <v>896</v>
      </c>
      <c r="C310" s="39" t="str">
        <f>IF($C$6="","",VLOOKUP($C$6,'前年度実績参照'!$A$5:$IY$195,249,FALSE))</f>
        <v/>
      </c>
      <c r="D310" s="13"/>
    </row>
    <row r="311" spans="2:4" ht="15">
      <c r="B311" s="9" t="s">
        <v>114</v>
      </c>
      <c r="C311" s="39" t="str">
        <f>IF($C$6="","",VLOOKUP($C$6,'前年度実績参照'!$A$5:$IY$195,250,FALSE))</f>
        <v/>
      </c>
      <c r="D311" s="13"/>
    </row>
    <row r="312" spans="2:5" ht="15">
      <c r="B312" s="9" t="s">
        <v>115</v>
      </c>
      <c r="C312" s="39" t="str">
        <f>IF($C$6="","",VLOOKUP($C$6,'前年度実績参照'!$A$5:$IY$195,251,FALSE))</f>
        <v/>
      </c>
      <c r="D312" s="13"/>
      <c r="E312" s="34" t="s">
        <v>1301</v>
      </c>
    </row>
    <row r="313" spans="2:5" ht="15">
      <c r="B313" s="11" t="s">
        <v>116</v>
      </c>
      <c r="C313" s="66" t="str">
        <f>IF($C$6="","",VLOOKUP($C$6,'前年度実績参照'!$A$5:$IY$195,252,FALSE))</f>
        <v/>
      </c>
      <c r="D313" s="14"/>
      <c r="E313" s="124" t="s">
        <v>1301</v>
      </c>
    </row>
    <row r="315" ht="15">
      <c r="B315" s="4" t="s">
        <v>35</v>
      </c>
    </row>
    <row r="316" spans="2:4" ht="15">
      <c r="B316" s="5" t="s">
        <v>117</v>
      </c>
      <c r="C316" s="6"/>
      <c r="D316" s="7" t="s">
        <v>1327</v>
      </c>
    </row>
    <row r="317" spans="2:4" ht="15">
      <c r="B317" s="109" t="s">
        <v>1267</v>
      </c>
      <c r="C317" s="111"/>
      <c r="D317" s="32"/>
    </row>
    <row r="318" spans="2:4" ht="15">
      <c r="B318" s="9" t="s">
        <v>1268</v>
      </c>
      <c r="C318" s="64"/>
      <c r="D318" s="13"/>
    </row>
    <row r="319" spans="2:4" ht="15">
      <c r="B319" s="9" t="s">
        <v>135</v>
      </c>
      <c r="C319" s="65"/>
      <c r="D319" s="13"/>
    </row>
    <row r="320" spans="2:4" ht="15">
      <c r="B320" s="9" t="s">
        <v>1268</v>
      </c>
      <c r="C320" s="64"/>
      <c r="D320" s="13"/>
    </row>
    <row r="321" spans="2:4" ht="15">
      <c r="B321" s="9" t="s">
        <v>135</v>
      </c>
      <c r="C321" s="65"/>
      <c r="D321" s="13"/>
    </row>
    <row r="322" spans="2:4" ht="15">
      <c r="B322" s="9" t="s">
        <v>1268</v>
      </c>
      <c r="C322" s="64"/>
      <c r="D322" s="13"/>
    </row>
    <row r="323" spans="2:4" ht="15">
      <c r="B323" s="9" t="s">
        <v>135</v>
      </c>
      <c r="C323" s="65"/>
      <c r="D323" s="13"/>
    </row>
    <row r="324" spans="2:7" ht="15">
      <c r="B324" s="5" t="s">
        <v>118</v>
      </c>
      <c r="C324" s="110" t="str">
        <f>IF($C$6="","",VLOOKUP($C$6,'前年度実績参照'!$A$5:$IY$195,259,FALSE))</f>
        <v/>
      </c>
      <c r="D324" s="33"/>
      <c r="F324" t="s">
        <v>261</v>
      </c>
      <c r="G324" t="s">
        <v>245</v>
      </c>
    </row>
    <row r="327" ht="15">
      <c r="B327" s="3" t="s">
        <v>901</v>
      </c>
    </row>
    <row r="328" ht="15">
      <c r="B328" s="3" t="s">
        <v>902</v>
      </c>
    </row>
  </sheetData>
  <sheetProtection algorithmName="SHA-512" hashValue="+SfxBDvV3YW9j3ey0zV5RDO7TCz+mZdRhyP7nn2szfbSnSkjAW8cVwGwavcfB8Q1B13a+Vm4fhP2q1tGZOWsRA==" saltValue="o9m9/pXpR0gSwZtDJElElw==" spinCount="100000" sheet="1" objects="1" scenarios="1" selectLockedCells="1"/>
  <mergeCells count="27">
    <mergeCell ref="B300:B301"/>
    <mergeCell ref="C20:D20"/>
    <mergeCell ref="B92:B93"/>
    <mergeCell ref="B126:B127"/>
    <mergeCell ref="B118:B119"/>
    <mergeCell ref="B120:B121"/>
    <mergeCell ref="B249:B251"/>
    <mergeCell ref="B269:B270"/>
    <mergeCell ref="B128:B129"/>
    <mergeCell ref="B130:B131"/>
    <mergeCell ref="B116:B117"/>
    <mergeCell ref="B241:B242"/>
    <mergeCell ref="B243:B248"/>
    <mergeCell ref="B252:B263"/>
    <mergeCell ref="B264:B268"/>
    <mergeCell ref="A2:D2"/>
    <mergeCell ref="C10:D10"/>
    <mergeCell ref="C11:D11"/>
    <mergeCell ref="B85:B87"/>
    <mergeCell ref="B89:B91"/>
    <mergeCell ref="C16:D16"/>
    <mergeCell ref="B74:B76"/>
    <mergeCell ref="B78:B80"/>
    <mergeCell ref="B81:B82"/>
    <mergeCell ref="B63:B65"/>
    <mergeCell ref="B67:B69"/>
    <mergeCell ref="B70:B71"/>
  </mergeCells>
  <dataValidations count="38" xWindow="583" yWindow="494">
    <dataValidation type="list" allowBlank="1" showInputMessage="1" showErrorMessage="1" sqref="C26 C32 C29">
      <formula1>$F$26:$G$26</formula1>
    </dataValidation>
    <dataValidation type="list" allowBlank="1" showInputMessage="1" showErrorMessage="1" sqref="C223">
      <formula1>$F$223:$G$223</formula1>
    </dataValidation>
    <dataValidation type="list" allowBlank="1" showInputMessage="1" showErrorMessage="1" sqref="C224">
      <formula1>$F$224:$I$224</formula1>
    </dataValidation>
    <dataValidation type="list" allowBlank="1" showInputMessage="1" showErrorMessage="1" sqref="C219:C220">
      <formula1>$F$219:$G$219</formula1>
    </dataValidation>
    <dataValidation type="list" allowBlank="1" showInputMessage="1" showErrorMessage="1" sqref="D65 D100 D97 D93 D91 D87 D82 D80 D76 D71 D69">
      <formula1>$F$65:$I$65</formula1>
    </dataValidation>
    <dataValidation type="list" allowBlank="1" showInputMessage="1" showErrorMessage="1" sqref="C102:C104">
      <formula1>$F$102:$G$102</formula1>
    </dataValidation>
    <dataValidation type="list" allowBlank="1" showInputMessage="1" showErrorMessage="1" sqref="C122">
      <formula1>$F$122:$I$122</formula1>
    </dataValidation>
    <dataValidation type="list" allowBlank="1" showInputMessage="1" showErrorMessage="1" sqref="D142:D143">
      <formula1>$F$137:$G$137</formula1>
    </dataValidation>
    <dataValidation type="list" allowBlank="1" showInputMessage="1" showErrorMessage="1" sqref="C324">
      <formula1>$F$324:$G$324</formula1>
    </dataValidation>
    <dataValidation type="list" allowBlank="1" showInputMessage="1" showErrorMessage="1" sqref="C132">
      <formula1>$F$132:$I$132</formula1>
    </dataValidation>
    <dataValidation allowBlank="1" showInputMessage="1" showErrorMessage="1" promptTitle="看護師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3"/>
    <dataValidation allowBlank="1" showInputMessage="1" showErrorMessage="1" promptTitle="副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2"/>
    <dataValidation allowBlank="1" showInputMessage="1" showErrorMessage="1" promptTitle="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1"/>
    <dataValidation allowBlank="1" showInputMessage="1" showErrorMessage="1" promptTitle="非常勤技師（パートタイム）" prompt="週40時間未満契約の技師数を1日の勤務時間ごとに、_x000a_2時間未満＝0.1_x000a_4時間未満＝0.25_x000a_6時間未満＝0.5_x000a_8時間未満＝0.75_x000a_として総数を記入。_x000a_（例：6時間未満1人と4時間未満2人の場合、0.5×1＋0.25×2＝1）" sqref="C47"/>
    <dataValidation type="list" allowBlank="1" showInputMessage="1" showErrorMessage="1" promptTitle="保管場所" prompt="主たる保管場所を選択してください．" sqref="C217">
      <formula1>$F$217:$J$217</formula1>
    </dataValidation>
    <dataValidation allowBlank="1" showInputMessage="1" showErrorMessage="1" promptTitle="アルブミン製剤使用量" prompt="年間使用量をｇ換算して、小数点以下を切り上げて記入" sqref="C196"/>
    <dataValidation allowBlank="1" showInputMessage="1" showErrorMessage="1" promptTitle="赤血球製剤の患者数（実数）" prompt="赤血球製剤を輸血した患者実数を記入。同一患者が何回輸血しても1人とカウントする。_x000a_延べ数で回答の場合→数字の前に！を記入_x000a_（例：延べ数800人＝！800）_x000a_" sqref="C199"/>
    <dataValidation allowBlank="1" showInputMessage="1" showErrorMessage="1" promptTitle="血小板製剤の患者数（実数）" prompt="血小板製剤を輸血した患者実数を記入。同一患者が何回輸血しても1人とカウントする。_x000a_延べ数で回答の場合→数字の前に！を記入_x000a_（例：延べ数800人＝！800）" sqref="C200"/>
    <dataValidation allowBlank="1" showInputMessage="1" showErrorMessage="1" promptTitle="血漿製剤の患者数（実数）" prompt="血漿製剤を輸血した患者実数を記入。同一患者が何回輸血しても1人とカウントする。_x000a_延べ数で回答の場合→数字の前に！を記入_x000a_（例：延べ数800人＝！800）" sqref="C201"/>
    <dataValidation allowBlank="1" showInputMessage="1" showErrorMessage="1" promptTitle="輸血患者数（重複なし）" prompt="輸血患者の実数を記入。上記のいずれの製剤を何回輸血しても1人とカウントする。_x000a__x000a_延べ数で回答の場合→数字の頭に！_x000a_（例：延べ数1200人＝！1200）" sqref="C202"/>
    <dataValidation allowBlank="1" showInputMessage="1" showErrorMessage="1" promptTitle="その他の自己血関連業務" prompt="自己フィブリン糊などの作成をしていれば具体的に記入_x000a_実施していなければ×を記入" sqref="C232"/>
    <dataValidation allowBlank="1" showInputMessage="1" showErrorMessage="1" prompt="未実施は×を入力" sqref="C274:C284 C286:C288 C237:C240 D241:D251 D288:D301"/>
    <dataValidation type="list" allowBlank="1" showInputMessage="1" showErrorMessage="1" prompt="実施　○_x000a_未実施　×" sqref="C137:C140">
      <formula1>$F$137:$G$137</formula1>
    </dataValidation>
    <dataValidation allowBlank="1" showInputMessage="1" showErrorMessage="1" prompt="対応　○_x000a_非対応　×" sqref="C309:C310"/>
    <dataValidation allowBlank="1" showInputMessage="1" showErrorMessage="1" prompt="実施　○_x000a_未実施　×" sqref="C311"/>
    <dataValidation allowBlank="1" showInputMessage="1" showErrorMessage="1" prompt="対応可能　○_x000a_未対応　×" sqref="C312:C313"/>
    <dataValidation allowBlank="1" showInputMessage="1" showErrorMessage="1" prompt="未実施の場合は×を入力" sqref="D269"/>
    <dataValidation allowBlank="1"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未実施は×を入力" sqref="D257"/>
    <dataValidation allowBlank="1" showInputMessage="1" showErrorMessage="1" promptTitle="内線番号" prompt="直通の場合はダイヤルインと記入してください。" sqref="C18"/>
    <dataValidation allowBlank="1" showInputMessage="1" showErrorMessage="1" promptTitle="アルブミン製剤使用患者数（実数）" prompt="アルブミンを使用した患者実数（重複なし）を記入。同一患者が何回使用しても1回とカウントする。_x000a_延べ数で回答の場合→数字の前に！を記入_x000a_（例：延べ数300人＝！300）" sqref="C197"/>
    <dataValidation allowBlank="1" showInputMessage="1" showErrorMessage="1" promptTitle="交差試験" prompt="コンピュータクロスマッチを含めた本数を回答してください．" sqref="C136"/>
    <dataValidation type="list" allowBlank="1" showInputMessage="1" showErrorMessage="1" promptTitle="職種" prompt="医師，検査技師，看護師等の職種を選択してください．" sqref="C25 C28 C31">
      <formula1>$F$25:$J$25</formula1>
    </dataValidation>
    <dataValidation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未実施は×を入力" sqref="D263"/>
    <dataValidation type="list" allowBlank="1" showErrorMessage="1" prompt="未実施の場合は×を入力" sqref="D264:D268">
      <formula1>$F$264:$G$264</formula1>
    </dataValidation>
    <dataValidation type="list" allowBlank="1" showErrorMessage="1" prompt="未実施の場合は×を入力" sqref="D252 D254 D256 D259 D262">
      <formula1>$F$252:$G$252</formula1>
    </dataValidation>
    <dataValidation allowBlank="1" showInputMessage="1" showErrorMessage="1" prompt="その他の保管方法があれば記入。_x000a_無ければ”×”記入_x000a_" sqref="C221"/>
    <dataValidation type="list" allowBlank="1" showErrorMessage="1" promptTitle="採血場所" prompt="1：輸血部_x000a_2：病棟_x000a_3：外来_x000a_4：その他" sqref="C215">
      <formula1>$F$215:$L$215</formula1>
    </dataValidation>
    <dataValidation type="list" allowBlank="1" showErrorMessage="1" promptTitle="採血担当" prompt="1：輸血部医師_x000a_2：輸血部看護師_x000a_3：診療科医師_x000a_4：その他_x000a_自己血外来等で輸血部所属以外の看護師が採血する場合は、その他を選択" sqref="C216">
      <formula1>$F$216:$K$216</formula1>
    </dataValidation>
  </dataValidation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98" r:id="rId2"/>
  <headerFooter>
    <oddHeader>&amp;L&amp;10平成29年度　輸血業務量アンケート</oddHeader>
    <oddFooter>&amp;C&amp;P/&amp;N</oddFooter>
  </headerFooter>
  <rowBreaks count="6" manualBreakCount="6">
    <brk id="59" max="16383" man="1"/>
    <brk id="106" max="16383" man="1"/>
    <brk id="144" max="16383" man="1"/>
    <brk id="203" max="16383" man="1"/>
    <brk id="234" max="16383" man="1"/>
    <brk id="27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I8"/>
  <sheetViews>
    <sheetView showZeros="0" workbookViewId="0" topLeftCell="A1">
      <selection activeCell="A8" sqref="A8"/>
    </sheetView>
  </sheetViews>
  <sheetFormatPr defaultColWidth="9.140625" defaultRowHeight="15"/>
  <cols>
    <col min="255" max="255" width="10.421875" style="0" bestFit="1" customWidth="1"/>
    <col min="256" max="256" width="10.28125" style="0" bestFit="1" customWidth="1"/>
  </cols>
  <sheetData>
    <row r="1" spans="2:268" s="3" customFormat="1" ht="15">
      <c r="B1" s="3" t="s">
        <v>25</v>
      </c>
      <c r="F1" s="84"/>
      <c r="M1" s="3" t="s">
        <v>26</v>
      </c>
      <c r="O1" s="85"/>
      <c r="R1" s="85"/>
      <c r="U1" s="85"/>
      <c r="AV1" s="3" t="s">
        <v>27</v>
      </c>
      <c r="BE1" s="31"/>
      <c r="BF1" s="86"/>
      <c r="BG1" s="86"/>
      <c r="BH1" s="86"/>
      <c r="BI1" s="86"/>
      <c r="BJ1" s="86"/>
      <c r="BX1" s="85"/>
      <c r="BY1" s="85"/>
      <c r="BZ1" s="85"/>
      <c r="CD1" s="3" t="s">
        <v>28</v>
      </c>
      <c r="DI1" s="86" t="s">
        <v>29</v>
      </c>
      <c r="DJ1" s="86"/>
      <c r="DK1" s="86"/>
      <c r="DL1" s="86"/>
      <c r="DM1" s="87"/>
      <c r="DN1" s="86"/>
      <c r="DO1" s="86"/>
      <c r="DP1" s="86"/>
      <c r="DQ1" s="88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7"/>
      <c r="EF1" s="86"/>
      <c r="EG1" s="86"/>
      <c r="EH1" s="86"/>
      <c r="EI1" s="86"/>
      <c r="EJ1" s="86"/>
      <c r="EK1" s="86"/>
      <c r="EL1" s="86"/>
      <c r="EM1" s="87"/>
      <c r="EN1" s="87"/>
      <c r="EO1" s="86"/>
      <c r="EP1" s="86"/>
      <c r="EQ1" s="86"/>
      <c r="ER1" s="86"/>
      <c r="ES1" s="87"/>
      <c r="ET1" s="86"/>
      <c r="EU1" s="86"/>
      <c r="EV1" s="86"/>
      <c r="EW1" s="86"/>
      <c r="EX1" s="87"/>
      <c r="EY1" s="86"/>
      <c r="EZ1" s="86"/>
      <c r="FA1" s="86"/>
      <c r="FB1" s="86"/>
      <c r="FC1" s="87"/>
      <c r="FD1" s="86"/>
      <c r="FE1" s="86"/>
      <c r="FF1" s="87"/>
      <c r="FG1" s="86"/>
      <c r="FH1" s="86"/>
      <c r="FI1" s="89"/>
      <c r="FJ1" s="89"/>
      <c r="FK1" s="86"/>
      <c r="FL1" s="86"/>
      <c r="FM1" s="86"/>
      <c r="FN1" s="86"/>
      <c r="FO1" s="86" t="s">
        <v>30</v>
      </c>
      <c r="FP1" s="90"/>
      <c r="FQ1" s="86"/>
      <c r="FR1" s="90"/>
      <c r="FS1" s="86"/>
      <c r="FU1" s="71" t="s">
        <v>31</v>
      </c>
      <c r="FX1" s="85"/>
      <c r="FY1" s="85"/>
      <c r="FZ1" s="85"/>
      <c r="GA1" s="85"/>
      <c r="GB1" s="86"/>
      <c r="GC1" s="86"/>
      <c r="GD1" s="86"/>
      <c r="GE1" s="86"/>
      <c r="GF1" s="86"/>
      <c r="GG1" s="86"/>
      <c r="GH1" s="85"/>
      <c r="GI1" s="86"/>
      <c r="GJ1" s="86" t="s">
        <v>32</v>
      </c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91"/>
      <c r="GZ1" s="86"/>
      <c r="HA1" s="92"/>
      <c r="HB1" s="86"/>
      <c r="HC1" s="92"/>
      <c r="HD1" s="86"/>
      <c r="HE1" s="86"/>
      <c r="HF1" s="92"/>
      <c r="HG1" s="86"/>
      <c r="HH1" s="86"/>
      <c r="HI1" s="92"/>
      <c r="HJ1" s="92"/>
      <c r="HK1" s="86"/>
      <c r="HL1" s="86"/>
      <c r="HM1" s="86"/>
      <c r="HN1" s="92"/>
      <c r="HO1" s="92"/>
      <c r="HP1" s="92"/>
      <c r="HQ1" s="92"/>
      <c r="HR1" s="86" t="s">
        <v>33</v>
      </c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3" t="s">
        <v>34</v>
      </c>
      <c r="IW1" s="85"/>
      <c r="IX1" s="85"/>
      <c r="IY1" s="85"/>
      <c r="IZ1" s="85"/>
      <c r="JA1" s="85"/>
      <c r="JB1" s="85"/>
      <c r="JC1" s="3" t="s">
        <v>35</v>
      </c>
      <c r="JD1" s="84"/>
      <c r="JE1" s="84"/>
      <c r="JF1" s="84"/>
      <c r="JG1" s="84"/>
      <c r="JH1" s="84"/>
    </row>
    <row r="2" spans="6:269" s="3" customFormat="1" ht="15">
      <c r="F2" s="84"/>
      <c r="O2" s="85"/>
      <c r="R2" s="85"/>
      <c r="U2" s="85"/>
      <c r="BE2" s="31"/>
      <c r="BF2" s="86"/>
      <c r="BG2" s="86"/>
      <c r="BH2" s="86"/>
      <c r="BI2" s="86"/>
      <c r="BJ2" s="86"/>
      <c r="BX2" s="85"/>
      <c r="BY2" s="85"/>
      <c r="BZ2" s="85"/>
      <c r="CZ2" s="86"/>
      <c r="DA2" s="86"/>
      <c r="DB2" s="86"/>
      <c r="DI2" s="93"/>
      <c r="DJ2" s="93"/>
      <c r="DK2" s="93"/>
      <c r="DL2" s="93"/>
      <c r="DM2" s="94"/>
      <c r="DN2" s="93"/>
      <c r="DO2" s="93"/>
      <c r="DP2" s="93"/>
      <c r="DQ2" s="95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4"/>
      <c r="EF2" s="93"/>
      <c r="EG2" s="93"/>
      <c r="EH2" s="93"/>
      <c r="EI2" s="93"/>
      <c r="EJ2" s="93"/>
      <c r="EK2" s="93"/>
      <c r="EL2" s="93"/>
      <c r="EM2" s="94"/>
      <c r="EN2" s="94"/>
      <c r="EO2" s="93"/>
      <c r="EP2" s="93"/>
      <c r="EQ2" s="93"/>
      <c r="ER2" s="93"/>
      <c r="ES2" s="94"/>
      <c r="ET2" s="93"/>
      <c r="EU2" s="93"/>
      <c r="EV2" s="93"/>
      <c r="EW2" s="93"/>
      <c r="EX2" s="94"/>
      <c r="EY2" s="93"/>
      <c r="EZ2" s="93"/>
      <c r="FA2" s="93"/>
      <c r="FB2" s="93"/>
      <c r="FC2" s="94"/>
      <c r="FD2" s="93"/>
      <c r="FE2" s="93"/>
      <c r="FF2" s="94"/>
      <c r="FG2" s="93"/>
      <c r="FH2" s="93"/>
      <c r="FI2" s="96"/>
      <c r="FJ2" s="96"/>
      <c r="FK2" s="93"/>
      <c r="FL2" s="93"/>
      <c r="FM2" s="93"/>
      <c r="FN2" s="93"/>
      <c r="FO2" s="93"/>
      <c r="FP2" s="97"/>
      <c r="FQ2" s="93"/>
      <c r="FR2" s="97"/>
      <c r="FS2" s="93"/>
      <c r="FT2" s="98"/>
      <c r="FU2" s="98"/>
      <c r="FV2" s="98"/>
      <c r="FW2" s="98"/>
      <c r="FX2" s="99"/>
      <c r="FY2" s="99"/>
      <c r="FZ2" s="99"/>
      <c r="GA2" s="99"/>
      <c r="GB2" s="93"/>
      <c r="GC2" s="93"/>
      <c r="GD2" s="93"/>
      <c r="GE2" s="93"/>
      <c r="GF2" s="93"/>
      <c r="GG2" s="93"/>
      <c r="GH2" s="99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100"/>
      <c r="GZ2" s="93"/>
      <c r="HA2" s="101"/>
      <c r="HB2" s="93"/>
      <c r="HC2" s="101"/>
      <c r="HD2" s="93"/>
      <c r="HE2" s="93"/>
      <c r="HF2" s="101"/>
      <c r="HG2" s="93"/>
      <c r="HH2" s="93"/>
      <c r="HI2" s="101"/>
      <c r="HJ2" s="101"/>
      <c r="HK2" s="93"/>
      <c r="HL2" s="93"/>
      <c r="HM2" s="93"/>
      <c r="HN2" s="101"/>
      <c r="HO2" s="101"/>
      <c r="HP2" s="101"/>
      <c r="HQ2" s="101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98"/>
      <c r="IT2" s="98"/>
      <c r="IU2" s="98"/>
      <c r="IV2" s="98"/>
      <c r="IW2" s="99"/>
      <c r="IX2" s="99"/>
      <c r="IY2" s="99"/>
      <c r="IZ2" s="99"/>
      <c r="JA2" s="99"/>
      <c r="JB2" s="99"/>
      <c r="JC2" s="98"/>
      <c r="JD2" s="102"/>
      <c r="JE2" s="102"/>
      <c r="JF2" s="102"/>
      <c r="JG2" s="102"/>
      <c r="JH2" s="102"/>
      <c r="JI2" s="98"/>
    </row>
    <row r="3" spans="6:269" s="3" customFormat="1" ht="27" customHeight="1">
      <c r="F3" s="84"/>
      <c r="O3" s="85"/>
      <c r="R3" s="85"/>
      <c r="U3" s="85"/>
      <c r="AV3" s="192" t="s">
        <v>204</v>
      </c>
      <c r="AW3" s="192"/>
      <c r="AX3" s="192"/>
      <c r="AY3" s="192"/>
      <c r="AZ3" s="192"/>
      <c r="BA3" s="192"/>
      <c r="BB3" s="192"/>
      <c r="BC3" s="192"/>
      <c r="BD3" s="193" t="s">
        <v>205</v>
      </c>
      <c r="BE3" s="193"/>
      <c r="BF3" s="193"/>
      <c r="BG3" s="193"/>
      <c r="BH3" s="193"/>
      <c r="BI3" s="193"/>
      <c r="BJ3" s="193"/>
      <c r="BK3" s="193"/>
      <c r="BL3" s="194" t="s">
        <v>207</v>
      </c>
      <c r="BM3" s="195"/>
      <c r="BN3" s="195"/>
      <c r="BO3" s="195"/>
      <c r="BP3" s="195"/>
      <c r="BQ3" s="195"/>
      <c r="BR3" s="195"/>
      <c r="BS3" s="196"/>
      <c r="BT3" s="193" t="s">
        <v>133</v>
      </c>
      <c r="BU3" s="193"/>
      <c r="BV3" s="193"/>
      <c r="BW3" s="193"/>
      <c r="BX3" s="193"/>
      <c r="BY3" s="193"/>
      <c r="BZ3" s="192" t="s">
        <v>55</v>
      </c>
      <c r="CA3" s="192"/>
      <c r="CB3" s="192"/>
      <c r="CC3" s="192"/>
      <c r="CD3" s="192" t="s">
        <v>235</v>
      </c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7" t="s">
        <v>1274</v>
      </c>
      <c r="DJ3" s="197"/>
      <c r="DK3" s="197"/>
      <c r="DL3" s="197"/>
      <c r="DM3" s="103" t="s">
        <v>1273</v>
      </c>
      <c r="DN3" s="183"/>
      <c r="DO3" s="183"/>
      <c r="DP3" s="184"/>
      <c r="DQ3" s="104" t="s">
        <v>194</v>
      </c>
      <c r="DR3" s="197" t="s">
        <v>70</v>
      </c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03" t="s">
        <v>195</v>
      </c>
      <c r="EF3" s="197" t="s">
        <v>71</v>
      </c>
      <c r="EG3" s="197"/>
      <c r="EH3" s="197"/>
      <c r="EI3" s="197"/>
      <c r="EJ3" s="197"/>
      <c r="EK3" s="197"/>
      <c r="EL3" s="197"/>
      <c r="EM3" s="103" t="s">
        <v>196</v>
      </c>
      <c r="EN3" s="103" t="s">
        <v>1103</v>
      </c>
      <c r="EO3" s="197" t="s">
        <v>1266</v>
      </c>
      <c r="EP3" s="197"/>
      <c r="EQ3" s="197"/>
      <c r="ER3" s="197"/>
      <c r="ES3" s="103" t="s">
        <v>72</v>
      </c>
      <c r="ET3" s="197" t="s">
        <v>1263</v>
      </c>
      <c r="EU3" s="197"/>
      <c r="EV3" s="197"/>
      <c r="EW3" s="197"/>
      <c r="EX3" s="103" t="s">
        <v>73</v>
      </c>
      <c r="EY3" s="197" t="s">
        <v>74</v>
      </c>
      <c r="EZ3" s="197"/>
      <c r="FA3" s="197"/>
      <c r="FB3" s="197"/>
      <c r="FC3" s="103" t="s">
        <v>74</v>
      </c>
      <c r="FD3" s="197" t="s">
        <v>75</v>
      </c>
      <c r="FE3" s="197"/>
      <c r="FF3" s="103" t="s">
        <v>76</v>
      </c>
      <c r="FG3" s="198" t="s">
        <v>1107</v>
      </c>
      <c r="FH3" s="184"/>
      <c r="FI3" s="200" t="s">
        <v>77</v>
      </c>
      <c r="FJ3" s="200"/>
      <c r="FK3" s="197" t="s">
        <v>78</v>
      </c>
      <c r="FL3" s="197"/>
      <c r="FM3" s="197"/>
      <c r="FN3" s="197" t="s">
        <v>79</v>
      </c>
      <c r="FO3" s="197" t="s">
        <v>80</v>
      </c>
      <c r="FP3" s="201" t="s">
        <v>0</v>
      </c>
      <c r="FQ3" s="197" t="s">
        <v>81</v>
      </c>
      <c r="FR3" s="201" t="s">
        <v>1</v>
      </c>
      <c r="FS3" s="197" t="s">
        <v>82</v>
      </c>
      <c r="FT3" s="192" t="s">
        <v>2</v>
      </c>
      <c r="FU3" s="192" t="s">
        <v>83</v>
      </c>
      <c r="FV3" s="192"/>
      <c r="FW3" s="192"/>
      <c r="FX3" s="192" t="s">
        <v>84</v>
      </c>
      <c r="FY3" s="192"/>
      <c r="FZ3" s="192"/>
      <c r="GA3" s="192" t="s">
        <v>85</v>
      </c>
      <c r="GB3" s="192"/>
      <c r="GC3" s="197" t="s">
        <v>86</v>
      </c>
      <c r="GD3" s="197"/>
      <c r="GE3" s="197" t="s">
        <v>87</v>
      </c>
      <c r="GF3" s="197"/>
      <c r="GG3" s="103" t="s">
        <v>88</v>
      </c>
      <c r="GH3" s="192" t="s">
        <v>89</v>
      </c>
      <c r="GI3" s="192"/>
      <c r="GJ3" s="197" t="s">
        <v>90</v>
      </c>
      <c r="GK3" s="197" t="s">
        <v>91</v>
      </c>
      <c r="GL3" s="197" t="s">
        <v>92</v>
      </c>
      <c r="GM3" s="207" t="s">
        <v>1535</v>
      </c>
      <c r="GN3" s="197" t="s">
        <v>93</v>
      </c>
      <c r="GO3" s="197"/>
      <c r="GP3" s="197" t="s">
        <v>94</v>
      </c>
      <c r="GQ3" s="197"/>
      <c r="GR3" s="197"/>
      <c r="GS3" s="197"/>
      <c r="GT3" s="197"/>
      <c r="GU3" s="197"/>
      <c r="GV3" s="197" t="s">
        <v>95</v>
      </c>
      <c r="GW3" s="197"/>
      <c r="GX3" s="197"/>
      <c r="GY3" s="217" t="s">
        <v>1540</v>
      </c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9"/>
      <c r="HK3" s="206" t="s">
        <v>1541</v>
      </c>
      <c r="HL3" s="206"/>
      <c r="HM3" s="206"/>
      <c r="HN3" s="206"/>
      <c r="HO3" s="206"/>
      <c r="HP3" s="198" t="s">
        <v>1546</v>
      </c>
      <c r="HQ3" s="184"/>
      <c r="HR3" s="197" t="s">
        <v>101</v>
      </c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8" t="s">
        <v>102</v>
      </c>
      <c r="ID3" s="183"/>
      <c r="IE3" s="184"/>
      <c r="IF3" s="105" t="s">
        <v>3</v>
      </c>
      <c r="IG3" s="105" t="s">
        <v>4</v>
      </c>
      <c r="IH3" s="105" t="s">
        <v>103</v>
      </c>
      <c r="II3" s="105" t="s">
        <v>104</v>
      </c>
      <c r="IJ3" s="105" t="s">
        <v>105</v>
      </c>
      <c r="IK3" s="148" t="s">
        <v>106</v>
      </c>
      <c r="IL3" s="148" t="s">
        <v>1292</v>
      </c>
      <c r="IM3" s="198" t="s">
        <v>109</v>
      </c>
      <c r="IN3" s="183"/>
      <c r="IO3" s="184"/>
      <c r="IP3" s="148" t="s">
        <v>111</v>
      </c>
      <c r="IQ3" s="198" t="s">
        <v>245</v>
      </c>
      <c r="IR3" s="184"/>
      <c r="IS3" s="192" t="s">
        <v>112</v>
      </c>
      <c r="IT3" s="192" t="s">
        <v>113</v>
      </c>
      <c r="IU3" s="192" t="s">
        <v>1037</v>
      </c>
      <c r="IV3" s="192" t="s">
        <v>1038</v>
      </c>
      <c r="IW3" s="192" t="s">
        <v>895</v>
      </c>
      <c r="IX3" s="192" t="s">
        <v>896</v>
      </c>
      <c r="IY3" s="192" t="s">
        <v>114</v>
      </c>
      <c r="IZ3" s="192" t="s">
        <v>115</v>
      </c>
      <c r="JA3" s="192" t="s">
        <v>116</v>
      </c>
      <c r="JB3" s="189" t="s">
        <v>117</v>
      </c>
      <c r="JC3" s="190"/>
      <c r="JD3" s="190"/>
      <c r="JE3" s="190"/>
      <c r="JF3" s="190"/>
      <c r="JG3" s="190"/>
      <c r="JH3" s="191"/>
      <c r="JI3" s="192" t="s">
        <v>118</v>
      </c>
    </row>
    <row r="4" spans="2:269" s="3" customFormat="1" ht="13.5" customHeight="1">
      <c r="B4" s="98"/>
      <c r="C4" s="98"/>
      <c r="D4" s="98"/>
      <c r="E4" s="98"/>
      <c r="F4" s="102"/>
      <c r="G4" s="98"/>
      <c r="H4" s="98"/>
      <c r="I4" s="98"/>
      <c r="J4" s="98"/>
      <c r="K4" s="98"/>
      <c r="L4" s="98"/>
      <c r="M4" s="98"/>
      <c r="N4" s="98"/>
      <c r="O4" s="99"/>
      <c r="P4" s="98"/>
      <c r="Q4" s="98"/>
      <c r="R4" s="99"/>
      <c r="S4" s="98"/>
      <c r="T4" s="98"/>
      <c r="U4" s="99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193" t="s">
        <v>202</v>
      </c>
      <c r="AW4" s="193"/>
      <c r="AX4" s="193"/>
      <c r="AY4" s="193" t="s">
        <v>199</v>
      </c>
      <c r="AZ4" s="193"/>
      <c r="BA4" s="193"/>
      <c r="BB4" s="193"/>
      <c r="BC4" s="193"/>
      <c r="BD4" s="192" t="s">
        <v>202</v>
      </c>
      <c r="BE4" s="192"/>
      <c r="BF4" s="192"/>
      <c r="BG4" s="197" t="s">
        <v>199</v>
      </c>
      <c r="BH4" s="197"/>
      <c r="BI4" s="197"/>
      <c r="BJ4" s="197"/>
      <c r="BK4" s="197"/>
      <c r="BL4" s="189" t="s">
        <v>208</v>
      </c>
      <c r="BM4" s="190"/>
      <c r="BN4" s="191"/>
      <c r="BO4" s="189" t="s">
        <v>199</v>
      </c>
      <c r="BP4" s="190"/>
      <c r="BQ4" s="190"/>
      <c r="BR4" s="190"/>
      <c r="BS4" s="191"/>
      <c r="BT4" s="193"/>
      <c r="BU4" s="193"/>
      <c r="BV4" s="193"/>
      <c r="BW4" s="193"/>
      <c r="BX4" s="193"/>
      <c r="BY4" s="193"/>
      <c r="BZ4" s="192"/>
      <c r="CA4" s="192"/>
      <c r="CB4" s="192"/>
      <c r="CC4" s="192"/>
      <c r="CD4" s="192" t="s">
        <v>56</v>
      </c>
      <c r="CE4" s="192"/>
      <c r="CF4" s="192"/>
      <c r="CG4" s="192"/>
      <c r="CH4" s="193" t="s">
        <v>212</v>
      </c>
      <c r="CI4" s="193"/>
      <c r="CJ4" s="193"/>
      <c r="CK4" s="193"/>
      <c r="CL4" s="193"/>
      <c r="CM4" s="193"/>
      <c r="CN4" s="193"/>
      <c r="CO4" s="193"/>
      <c r="CP4" s="193"/>
      <c r="CQ4" s="193" t="s">
        <v>213</v>
      </c>
      <c r="CR4" s="193"/>
      <c r="CS4" s="193"/>
      <c r="CT4" s="193"/>
      <c r="CU4" s="193"/>
      <c r="CV4" s="193"/>
      <c r="CW4" s="193"/>
      <c r="CX4" s="193"/>
      <c r="CY4" s="193"/>
      <c r="CZ4" s="192" t="s">
        <v>890</v>
      </c>
      <c r="DA4" s="192"/>
      <c r="DB4" s="192"/>
      <c r="DC4" s="192"/>
      <c r="DD4" s="192"/>
      <c r="DE4" s="192"/>
      <c r="DF4" s="192"/>
      <c r="DG4" s="199" t="s">
        <v>67</v>
      </c>
      <c r="DH4" s="199"/>
      <c r="DI4" s="197" t="s">
        <v>1269</v>
      </c>
      <c r="DJ4" s="197" t="s">
        <v>1270</v>
      </c>
      <c r="DK4" s="197" t="s">
        <v>1271</v>
      </c>
      <c r="DL4" s="197" t="s">
        <v>1272</v>
      </c>
      <c r="DM4" s="202" t="s">
        <v>156</v>
      </c>
      <c r="DN4" s="203" t="s">
        <v>1094</v>
      </c>
      <c r="DO4" s="203" t="s">
        <v>1095</v>
      </c>
      <c r="DP4" s="203" t="s">
        <v>1096</v>
      </c>
      <c r="DQ4" s="210" t="s">
        <v>156</v>
      </c>
      <c r="DR4" s="197" t="s">
        <v>1050</v>
      </c>
      <c r="DS4" s="197" t="s">
        <v>1051</v>
      </c>
      <c r="DT4" s="197" t="s">
        <v>1052</v>
      </c>
      <c r="DU4" s="197" t="s">
        <v>1053</v>
      </c>
      <c r="DV4" s="197" t="s">
        <v>1054</v>
      </c>
      <c r="DW4" s="197" t="s">
        <v>1055</v>
      </c>
      <c r="DX4" s="197" t="s">
        <v>1056</v>
      </c>
      <c r="DY4" s="197" t="s">
        <v>1057</v>
      </c>
      <c r="DZ4" s="207" t="s">
        <v>1529</v>
      </c>
      <c r="EA4" s="197" t="s">
        <v>1058</v>
      </c>
      <c r="EB4" s="197" t="s">
        <v>1059</v>
      </c>
      <c r="EC4" s="197" t="s">
        <v>1060</v>
      </c>
      <c r="ED4" s="197" t="s">
        <v>1061</v>
      </c>
      <c r="EE4" s="202" t="s">
        <v>156</v>
      </c>
      <c r="EF4" s="197" t="s">
        <v>1062</v>
      </c>
      <c r="EG4" s="197" t="s">
        <v>1097</v>
      </c>
      <c r="EH4" s="207" t="s">
        <v>1531</v>
      </c>
      <c r="EI4" s="197" t="s">
        <v>1098</v>
      </c>
      <c r="EJ4" s="197" t="s">
        <v>1099</v>
      </c>
      <c r="EK4" s="197" t="s">
        <v>1100</v>
      </c>
      <c r="EL4" s="197" t="s">
        <v>1101</v>
      </c>
      <c r="EM4" s="202" t="s">
        <v>156</v>
      </c>
      <c r="EN4" s="202" t="s">
        <v>156</v>
      </c>
      <c r="EO4" s="197" t="s">
        <v>1069</v>
      </c>
      <c r="EP4" s="197" t="s">
        <v>1070</v>
      </c>
      <c r="EQ4" s="197" t="s">
        <v>1071</v>
      </c>
      <c r="ER4" s="197" t="s">
        <v>1072</v>
      </c>
      <c r="ES4" s="202" t="s">
        <v>156</v>
      </c>
      <c r="ET4" s="197" t="s">
        <v>1093</v>
      </c>
      <c r="EU4" s="197" t="s">
        <v>1090</v>
      </c>
      <c r="EV4" s="197" t="s">
        <v>1091</v>
      </c>
      <c r="EW4" s="197" t="s">
        <v>1092</v>
      </c>
      <c r="EX4" s="202" t="s">
        <v>156</v>
      </c>
      <c r="EY4" s="197" t="s">
        <v>1086</v>
      </c>
      <c r="EZ4" s="197" t="s">
        <v>1087</v>
      </c>
      <c r="FA4" s="197" t="s">
        <v>1088</v>
      </c>
      <c r="FB4" s="197" t="s">
        <v>1089</v>
      </c>
      <c r="FC4" s="202" t="s">
        <v>156</v>
      </c>
      <c r="FD4" s="197" t="s">
        <v>157</v>
      </c>
      <c r="FE4" s="197" t="s">
        <v>158</v>
      </c>
      <c r="FF4" s="202" t="s">
        <v>156</v>
      </c>
      <c r="FG4" s="197" t="s">
        <v>159</v>
      </c>
      <c r="FH4" s="203" t="s">
        <v>1108</v>
      </c>
      <c r="FI4" s="211" t="s">
        <v>160</v>
      </c>
      <c r="FJ4" s="211" t="s">
        <v>161</v>
      </c>
      <c r="FK4" s="197" t="s">
        <v>162</v>
      </c>
      <c r="FL4" s="197" t="s">
        <v>163</v>
      </c>
      <c r="FM4" s="197" t="s">
        <v>1102</v>
      </c>
      <c r="FN4" s="197"/>
      <c r="FO4" s="197"/>
      <c r="FP4" s="201"/>
      <c r="FQ4" s="197"/>
      <c r="FR4" s="201"/>
      <c r="FS4" s="197"/>
      <c r="FT4" s="192"/>
      <c r="FU4" s="192" t="s">
        <v>164</v>
      </c>
      <c r="FV4" s="192" t="s">
        <v>165</v>
      </c>
      <c r="FW4" s="192" t="s">
        <v>6</v>
      </c>
      <c r="FX4" s="192" t="s">
        <v>166</v>
      </c>
      <c r="FY4" s="192" t="s">
        <v>167</v>
      </c>
      <c r="FZ4" s="192" t="s">
        <v>168</v>
      </c>
      <c r="GA4" s="192" t="s">
        <v>169</v>
      </c>
      <c r="GB4" s="197" t="s">
        <v>170</v>
      </c>
      <c r="GC4" s="197" t="s">
        <v>171</v>
      </c>
      <c r="GD4" s="197" t="s">
        <v>7</v>
      </c>
      <c r="GE4" s="197" t="s">
        <v>171</v>
      </c>
      <c r="GF4" s="197" t="s">
        <v>8</v>
      </c>
      <c r="GG4" s="202" t="s">
        <v>156</v>
      </c>
      <c r="GH4" s="192" t="s">
        <v>172</v>
      </c>
      <c r="GI4" s="197" t="s">
        <v>173</v>
      </c>
      <c r="GJ4" s="197"/>
      <c r="GK4" s="197"/>
      <c r="GL4" s="197"/>
      <c r="GM4" s="208"/>
      <c r="GN4" s="197" t="s">
        <v>171</v>
      </c>
      <c r="GO4" s="197" t="s">
        <v>7</v>
      </c>
      <c r="GP4" s="197" t="s">
        <v>174</v>
      </c>
      <c r="GQ4" s="197" t="s">
        <v>175</v>
      </c>
      <c r="GR4" s="197" t="s">
        <v>176</v>
      </c>
      <c r="GS4" s="197" t="s">
        <v>9</v>
      </c>
      <c r="GT4" s="197" t="s">
        <v>177</v>
      </c>
      <c r="GU4" s="197" t="s">
        <v>10</v>
      </c>
      <c r="GV4" s="197" t="s">
        <v>178</v>
      </c>
      <c r="GW4" s="197" t="s">
        <v>179</v>
      </c>
      <c r="GX4" s="197" t="s">
        <v>180</v>
      </c>
      <c r="GY4" s="206" t="s">
        <v>96</v>
      </c>
      <c r="GZ4" s="206" t="s">
        <v>182</v>
      </c>
      <c r="HA4" s="206" t="s">
        <v>97</v>
      </c>
      <c r="HB4" s="206" t="s">
        <v>182</v>
      </c>
      <c r="HC4" s="206" t="s">
        <v>98</v>
      </c>
      <c r="HD4" s="206" t="s">
        <v>183</v>
      </c>
      <c r="HE4" s="207" t="s">
        <v>1537</v>
      </c>
      <c r="HF4" s="206" t="s">
        <v>99</v>
      </c>
      <c r="HG4" s="206" t="s">
        <v>183</v>
      </c>
      <c r="HH4" s="206" t="s">
        <v>184</v>
      </c>
      <c r="HI4" s="206" t="s">
        <v>1539</v>
      </c>
      <c r="HJ4" s="206" t="s">
        <v>182</v>
      </c>
      <c r="HK4" s="206" t="s">
        <v>102</v>
      </c>
      <c r="HL4" s="207" t="s">
        <v>1542</v>
      </c>
      <c r="HM4" s="207" t="s">
        <v>1543</v>
      </c>
      <c r="HN4" s="206" t="s">
        <v>1544</v>
      </c>
      <c r="HO4" s="206" t="s">
        <v>1545</v>
      </c>
      <c r="HP4" s="203" t="s">
        <v>1547</v>
      </c>
      <c r="HQ4" s="203" t="s">
        <v>1548</v>
      </c>
      <c r="HR4" s="197" t="s">
        <v>11</v>
      </c>
      <c r="HS4" s="197" t="s">
        <v>186</v>
      </c>
      <c r="HT4" s="197" t="s">
        <v>12</v>
      </c>
      <c r="HU4" s="197" t="s">
        <v>13</v>
      </c>
      <c r="HV4" s="197" t="s">
        <v>14</v>
      </c>
      <c r="HW4" s="197" t="s">
        <v>187</v>
      </c>
      <c r="HX4" s="197" t="s">
        <v>188</v>
      </c>
      <c r="HY4" s="197" t="s">
        <v>189</v>
      </c>
      <c r="HZ4" s="197" t="s">
        <v>15</v>
      </c>
      <c r="IA4" s="197" t="s">
        <v>190</v>
      </c>
      <c r="IB4" s="197" t="s">
        <v>16</v>
      </c>
      <c r="IC4" s="197" t="s">
        <v>1293</v>
      </c>
      <c r="ID4" s="197" t="s">
        <v>1294</v>
      </c>
      <c r="IE4" s="203" t="s">
        <v>1283</v>
      </c>
      <c r="IF4" s="197" t="s">
        <v>191</v>
      </c>
      <c r="IG4" s="197" t="s">
        <v>192</v>
      </c>
      <c r="IH4" s="197" t="s">
        <v>192</v>
      </c>
      <c r="II4" s="197" t="s">
        <v>192</v>
      </c>
      <c r="IJ4" s="197" t="s">
        <v>192</v>
      </c>
      <c r="IK4" s="203" t="s">
        <v>1298</v>
      </c>
      <c r="IL4" s="203" t="s">
        <v>1299</v>
      </c>
      <c r="IM4" s="197" t="s">
        <v>20</v>
      </c>
      <c r="IN4" s="197" t="s">
        <v>1295</v>
      </c>
      <c r="IO4" s="197" t="s">
        <v>1296</v>
      </c>
      <c r="IP4" s="197" t="s">
        <v>23</v>
      </c>
      <c r="IQ4" s="203" t="s">
        <v>1288</v>
      </c>
      <c r="IR4" s="197" t="s">
        <v>1289</v>
      </c>
      <c r="IS4" s="192"/>
      <c r="IT4" s="192"/>
      <c r="IU4" s="192"/>
      <c r="IV4" s="192"/>
      <c r="IW4" s="192"/>
      <c r="IX4" s="192"/>
      <c r="IY4" s="192"/>
      <c r="IZ4" s="192"/>
      <c r="JA4" s="192"/>
      <c r="JB4" s="185" t="s">
        <v>1275</v>
      </c>
      <c r="JC4" s="192" t="s">
        <v>1276</v>
      </c>
      <c r="JD4" s="212" t="s">
        <v>135</v>
      </c>
      <c r="JE4" s="212" t="s">
        <v>1276</v>
      </c>
      <c r="JF4" s="212" t="s">
        <v>135</v>
      </c>
      <c r="JG4" s="212" t="s">
        <v>1276</v>
      </c>
      <c r="JH4" s="212" t="s">
        <v>135</v>
      </c>
      <c r="JI4" s="192"/>
    </row>
    <row r="5" spans="2:269" s="3" customFormat="1" ht="13.5" customHeight="1">
      <c r="B5" s="185" t="s">
        <v>36</v>
      </c>
      <c r="C5" s="185" t="s">
        <v>37</v>
      </c>
      <c r="D5" s="185" t="s">
        <v>38</v>
      </c>
      <c r="E5" s="185" t="s">
        <v>39</v>
      </c>
      <c r="F5" s="187" t="s">
        <v>269</v>
      </c>
      <c r="G5" s="185" t="s">
        <v>41</v>
      </c>
      <c r="H5" s="185" t="s">
        <v>40</v>
      </c>
      <c r="I5" s="185" t="s">
        <v>42</v>
      </c>
      <c r="J5" s="185" t="s">
        <v>43</v>
      </c>
      <c r="K5" s="185" t="s">
        <v>44</v>
      </c>
      <c r="L5" s="185" t="s">
        <v>45</v>
      </c>
      <c r="M5" s="193" t="s">
        <v>214</v>
      </c>
      <c r="N5" s="193"/>
      <c r="O5" s="193"/>
      <c r="P5" s="193"/>
      <c r="Q5" s="193"/>
      <c r="R5" s="193"/>
      <c r="S5" s="193"/>
      <c r="T5" s="193"/>
      <c r="U5" s="193"/>
      <c r="V5" s="189" t="s">
        <v>50</v>
      </c>
      <c r="W5" s="190"/>
      <c r="X5" s="190"/>
      <c r="Y5" s="190"/>
      <c r="Z5" s="190"/>
      <c r="AA5" s="190"/>
      <c r="AB5" s="191"/>
      <c r="AC5" s="189" t="s">
        <v>51</v>
      </c>
      <c r="AD5" s="190"/>
      <c r="AE5" s="190"/>
      <c r="AF5" s="190"/>
      <c r="AG5" s="190"/>
      <c r="AH5" s="190"/>
      <c r="AI5" s="190"/>
      <c r="AJ5" s="190"/>
      <c r="AK5" s="191"/>
      <c r="AL5" s="189" t="s">
        <v>52</v>
      </c>
      <c r="AM5" s="190"/>
      <c r="AN5" s="191"/>
      <c r="AO5" s="106"/>
      <c r="AP5" s="214" t="s">
        <v>197</v>
      </c>
      <c r="AQ5" s="215"/>
      <c r="AR5" s="215"/>
      <c r="AS5" s="216"/>
      <c r="AT5" s="220" t="s">
        <v>1551</v>
      </c>
      <c r="AU5" s="185" t="s">
        <v>53</v>
      </c>
      <c r="AV5" s="189" t="s">
        <v>200</v>
      </c>
      <c r="AW5" s="190"/>
      <c r="AX5" s="191"/>
      <c r="AY5" s="189" t="s">
        <v>200</v>
      </c>
      <c r="AZ5" s="190"/>
      <c r="BA5" s="190"/>
      <c r="BB5" s="192" t="s">
        <v>201</v>
      </c>
      <c r="BC5" s="192"/>
      <c r="BD5" s="192" t="s">
        <v>200</v>
      </c>
      <c r="BE5" s="192"/>
      <c r="BF5" s="192"/>
      <c r="BG5" s="198" t="s">
        <v>200</v>
      </c>
      <c r="BH5" s="183"/>
      <c r="BI5" s="183"/>
      <c r="BJ5" s="183" t="s">
        <v>201</v>
      </c>
      <c r="BK5" s="184"/>
      <c r="BL5" s="189" t="s">
        <v>200</v>
      </c>
      <c r="BM5" s="190"/>
      <c r="BN5" s="191"/>
      <c r="BO5" s="189" t="s">
        <v>200</v>
      </c>
      <c r="BP5" s="190"/>
      <c r="BQ5" s="191"/>
      <c r="BR5" s="192" t="s">
        <v>201</v>
      </c>
      <c r="BS5" s="192"/>
      <c r="BT5" s="191" t="s">
        <v>54</v>
      </c>
      <c r="BU5" s="192"/>
      <c r="BV5" s="192"/>
      <c r="BW5" s="192" t="s">
        <v>210</v>
      </c>
      <c r="BX5" s="192"/>
      <c r="BY5" s="192"/>
      <c r="BZ5" s="192" t="s">
        <v>140</v>
      </c>
      <c r="CA5" s="192" t="s">
        <v>141</v>
      </c>
      <c r="CB5" s="192" t="s">
        <v>211</v>
      </c>
      <c r="CC5" s="192" t="s">
        <v>142</v>
      </c>
      <c r="CD5" s="192" t="s">
        <v>143</v>
      </c>
      <c r="CE5" s="192" t="s">
        <v>144</v>
      </c>
      <c r="CF5" s="192" t="s">
        <v>145</v>
      </c>
      <c r="CG5" s="192" t="s">
        <v>146</v>
      </c>
      <c r="CH5" s="192" t="s">
        <v>57</v>
      </c>
      <c r="CI5" s="192" t="s">
        <v>1039</v>
      </c>
      <c r="CJ5" s="192" t="s">
        <v>58</v>
      </c>
      <c r="CK5" s="192"/>
      <c r="CL5" s="192" t="s">
        <v>59</v>
      </c>
      <c r="CM5" s="192"/>
      <c r="CN5" s="192" t="s">
        <v>60</v>
      </c>
      <c r="CO5" s="192"/>
      <c r="CP5" s="192" t="s">
        <v>61</v>
      </c>
      <c r="CQ5" s="192" t="s">
        <v>62</v>
      </c>
      <c r="CR5" s="192" t="s">
        <v>1040</v>
      </c>
      <c r="CS5" s="192" t="s">
        <v>63</v>
      </c>
      <c r="CT5" s="192"/>
      <c r="CU5" s="192" t="s">
        <v>64</v>
      </c>
      <c r="CV5" s="192"/>
      <c r="CW5" s="192" t="s">
        <v>65</v>
      </c>
      <c r="CX5" s="192"/>
      <c r="CY5" s="192" t="s">
        <v>66</v>
      </c>
      <c r="CZ5" s="197" t="s">
        <v>149</v>
      </c>
      <c r="DA5" s="197" t="s">
        <v>150</v>
      </c>
      <c r="DB5" s="197" t="s">
        <v>891</v>
      </c>
      <c r="DC5" s="192" t="s">
        <v>151</v>
      </c>
      <c r="DD5" s="192" t="s">
        <v>152</v>
      </c>
      <c r="DE5" s="192" t="s">
        <v>153</v>
      </c>
      <c r="DF5" s="192" t="s">
        <v>154</v>
      </c>
      <c r="DG5" s="192" t="s">
        <v>155</v>
      </c>
      <c r="DH5" s="192" t="s">
        <v>892</v>
      </c>
      <c r="DI5" s="197"/>
      <c r="DJ5" s="197"/>
      <c r="DK5" s="197"/>
      <c r="DL5" s="197"/>
      <c r="DM5" s="202"/>
      <c r="DN5" s="204"/>
      <c r="DO5" s="204"/>
      <c r="DP5" s="204"/>
      <c r="DQ5" s="210"/>
      <c r="DR5" s="197"/>
      <c r="DS5" s="197"/>
      <c r="DT5" s="197"/>
      <c r="DU5" s="197"/>
      <c r="DV5" s="197"/>
      <c r="DW5" s="197"/>
      <c r="DX5" s="197"/>
      <c r="DY5" s="197"/>
      <c r="DZ5" s="204"/>
      <c r="EA5" s="197"/>
      <c r="EB5" s="197"/>
      <c r="EC5" s="197"/>
      <c r="ED5" s="197"/>
      <c r="EE5" s="202"/>
      <c r="EF5" s="197"/>
      <c r="EG5" s="197"/>
      <c r="EH5" s="208"/>
      <c r="EI5" s="197"/>
      <c r="EJ5" s="197"/>
      <c r="EK5" s="197"/>
      <c r="EL5" s="197"/>
      <c r="EM5" s="202"/>
      <c r="EN5" s="202"/>
      <c r="EO5" s="197"/>
      <c r="EP5" s="197"/>
      <c r="EQ5" s="197"/>
      <c r="ER5" s="197"/>
      <c r="ES5" s="202"/>
      <c r="ET5" s="197"/>
      <c r="EU5" s="197"/>
      <c r="EV5" s="197"/>
      <c r="EW5" s="197"/>
      <c r="EX5" s="202"/>
      <c r="EY5" s="197"/>
      <c r="EZ5" s="197"/>
      <c r="FA5" s="197"/>
      <c r="FB5" s="197"/>
      <c r="FC5" s="202"/>
      <c r="FD5" s="197"/>
      <c r="FE5" s="197"/>
      <c r="FF5" s="202"/>
      <c r="FG5" s="197"/>
      <c r="FH5" s="204"/>
      <c r="FI5" s="211"/>
      <c r="FJ5" s="211"/>
      <c r="FK5" s="197"/>
      <c r="FL5" s="197"/>
      <c r="FM5" s="197"/>
      <c r="FN5" s="197"/>
      <c r="FO5" s="197"/>
      <c r="FP5" s="201"/>
      <c r="FQ5" s="197"/>
      <c r="FR5" s="201"/>
      <c r="FS5" s="197"/>
      <c r="FT5" s="192"/>
      <c r="FU5" s="192"/>
      <c r="FV5" s="192"/>
      <c r="FW5" s="192"/>
      <c r="FX5" s="192"/>
      <c r="FY5" s="192"/>
      <c r="FZ5" s="192"/>
      <c r="GA5" s="192"/>
      <c r="GB5" s="197"/>
      <c r="GC5" s="197"/>
      <c r="GD5" s="197"/>
      <c r="GE5" s="197"/>
      <c r="GF5" s="197"/>
      <c r="GG5" s="202"/>
      <c r="GH5" s="192"/>
      <c r="GI5" s="197"/>
      <c r="GJ5" s="197"/>
      <c r="GK5" s="197"/>
      <c r="GL5" s="197"/>
      <c r="GM5" s="208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206"/>
      <c r="GZ5" s="206"/>
      <c r="HA5" s="206"/>
      <c r="HB5" s="206"/>
      <c r="HC5" s="206"/>
      <c r="HD5" s="206"/>
      <c r="HE5" s="208"/>
      <c r="HF5" s="206"/>
      <c r="HG5" s="206"/>
      <c r="HH5" s="206"/>
      <c r="HI5" s="206"/>
      <c r="HJ5" s="206"/>
      <c r="HK5" s="206"/>
      <c r="HL5" s="208"/>
      <c r="HM5" s="208"/>
      <c r="HN5" s="206"/>
      <c r="HO5" s="206"/>
      <c r="HP5" s="204"/>
      <c r="HQ5" s="204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205"/>
      <c r="IF5" s="197"/>
      <c r="IG5" s="197"/>
      <c r="IH5" s="197"/>
      <c r="II5" s="197"/>
      <c r="IJ5" s="197"/>
      <c r="IK5" s="205"/>
      <c r="IL5" s="205"/>
      <c r="IM5" s="197"/>
      <c r="IN5" s="197"/>
      <c r="IO5" s="197"/>
      <c r="IP5" s="197"/>
      <c r="IQ5" s="204"/>
      <c r="IR5" s="197"/>
      <c r="IS5" s="192"/>
      <c r="IT5" s="192"/>
      <c r="IU5" s="192"/>
      <c r="IV5" s="192"/>
      <c r="IW5" s="192"/>
      <c r="IX5" s="192"/>
      <c r="IY5" s="192"/>
      <c r="IZ5" s="192"/>
      <c r="JA5" s="192"/>
      <c r="JB5" s="213"/>
      <c r="JC5" s="192"/>
      <c r="JD5" s="212"/>
      <c r="JE5" s="212"/>
      <c r="JF5" s="212"/>
      <c r="JG5" s="212"/>
      <c r="JH5" s="212"/>
      <c r="JI5" s="192"/>
    </row>
    <row r="6" spans="1:269" s="3" customFormat="1" ht="40.5">
      <c r="A6" s="3" t="s">
        <v>1109</v>
      </c>
      <c r="B6" s="186"/>
      <c r="C6" s="186"/>
      <c r="D6" s="186"/>
      <c r="E6" s="186"/>
      <c r="F6" s="188"/>
      <c r="G6" s="186"/>
      <c r="H6" s="186"/>
      <c r="I6" s="186"/>
      <c r="J6" s="186"/>
      <c r="K6" s="186"/>
      <c r="L6" s="186"/>
      <c r="M6" s="107" t="s">
        <v>46</v>
      </c>
      <c r="N6" s="107" t="s">
        <v>47</v>
      </c>
      <c r="O6" s="107" t="s">
        <v>48</v>
      </c>
      <c r="P6" s="107" t="s">
        <v>49</v>
      </c>
      <c r="Q6" s="107" t="s">
        <v>47</v>
      </c>
      <c r="R6" s="107" t="s">
        <v>48</v>
      </c>
      <c r="S6" s="107" t="s">
        <v>49</v>
      </c>
      <c r="T6" s="107" t="s">
        <v>47</v>
      </c>
      <c r="U6" s="107" t="s">
        <v>48</v>
      </c>
      <c r="V6" s="107" t="s">
        <v>119</v>
      </c>
      <c r="W6" s="107" t="s">
        <v>120</v>
      </c>
      <c r="X6" s="107" t="s">
        <v>121</v>
      </c>
      <c r="Y6" s="107" t="s">
        <v>122</v>
      </c>
      <c r="Z6" s="107" t="s">
        <v>123</v>
      </c>
      <c r="AA6" s="107" t="s">
        <v>198</v>
      </c>
      <c r="AB6" s="151" t="s">
        <v>1533</v>
      </c>
      <c r="AC6" s="107" t="s">
        <v>124</v>
      </c>
      <c r="AD6" s="107" t="s">
        <v>125</v>
      </c>
      <c r="AE6" s="107" t="s">
        <v>126</v>
      </c>
      <c r="AF6" s="107" t="s">
        <v>127</v>
      </c>
      <c r="AG6" s="107" t="s">
        <v>128</v>
      </c>
      <c r="AH6" s="107" t="s">
        <v>129</v>
      </c>
      <c r="AI6" s="106" t="s">
        <v>130</v>
      </c>
      <c r="AJ6" s="107" t="s">
        <v>886</v>
      </c>
      <c r="AK6" s="151" t="s">
        <v>1533</v>
      </c>
      <c r="AL6" s="107" t="s">
        <v>131</v>
      </c>
      <c r="AM6" s="107" t="s">
        <v>132</v>
      </c>
      <c r="AN6" s="107" t="s">
        <v>133</v>
      </c>
      <c r="AO6" s="106" t="s">
        <v>134</v>
      </c>
      <c r="AP6" s="107" t="s">
        <v>887</v>
      </c>
      <c r="AQ6" s="107" t="s">
        <v>888</v>
      </c>
      <c r="AR6" s="107" t="s">
        <v>889</v>
      </c>
      <c r="AS6" s="151" t="s">
        <v>1533</v>
      </c>
      <c r="AT6" s="221"/>
      <c r="AU6" s="186"/>
      <c r="AV6" s="107" t="s">
        <v>135</v>
      </c>
      <c r="AW6" s="107" t="s">
        <v>136</v>
      </c>
      <c r="AX6" s="107" t="s">
        <v>138</v>
      </c>
      <c r="AY6" s="107" t="s">
        <v>135</v>
      </c>
      <c r="AZ6" s="107" t="s">
        <v>136</v>
      </c>
      <c r="BA6" s="107" t="s">
        <v>138</v>
      </c>
      <c r="BB6" s="107" t="s">
        <v>136</v>
      </c>
      <c r="BC6" s="107" t="s">
        <v>138</v>
      </c>
      <c r="BD6" s="107" t="s">
        <v>135</v>
      </c>
      <c r="BE6" s="107" t="s">
        <v>136</v>
      </c>
      <c r="BF6" s="108" t="s">
        <v>138</v>
      </c>
      <c r="BG6" s="105" t="s">
        <v>135</v>
      </c>
      <c r="BH6" s="105" t="s">
        <v>136</v>
      </c>
      <c r="BI6" s="105" t="s">
        <v>138</v>
      </c>
      <c r="BJ6" s="105" t="s">
        <v>139</v>
      </c>
      <c r="BK6" s="105" t="s">
        <v>138</v>
      </c>
      <c r="BL6" s="107" t="s">
        <v>135</v>
      </c>
      <c r="BM6" s="107" t="s">
        <v>136</v>
      </c>
      <c r="BN6" s="107" t="s">
        <v>138</v>
      </c>
      <c r="BO6" s="107" t="s">
        <v>135</v>
      </c>
      <c r="BP6" s="107" t="s">
        <v>136</v>
      </c>
      <c r="BQ6" s="107" t="s">
        <v>138</v>
      </c>
      <c r="BR6" s="107" t="s">
        <v>139</v>
      </c>
      <c r="BS6" s="107" t="s">
        <v>138</v>
      </c>
      <c r="BT6" s="107" t="s">
        <v>135</v>
      </c>
      <c r="BU6" s="107" t="s">
        <v>137</v>
      </c>
      <c r="BV6" s="107" t="s">
        <v>138</v>
      </c>
      <c r="BW6" s="107" t="s">
        <v>135</v>
      </c>
      <c r="BX6" s="107" t="s">
        <v>137</v>
      </c>
      <c r="BY6" s="107" t="s">
        <v>138</v>
      </c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07" t="s">
        <v>147</v>
      </c>
      <c r="CK6" s="107" t="s">
        <v>148</v>
      </c>
      <c r="CL6" s="107" t="s">
        <v>147</v>
      </c>
      <c r="CM6" s="107" t="s">
        <v>148</v>
      </c>
      <c r="CN6" s="107" t="s">
        <v>147</v>
      </c>
      <c r="CO6" s="107" t="s">
        <v>148</v>
      </c>
      <c r="CP6" s="192"/>
      <c r="CQ6" s="192"/>
      <c r="CR6" s="192"/>
      <c r="CS6" s="107" t="s">
        <v>147</v>
      </c>
      <c r="CT6" s="107" t="s">
        <v>148</v>
      </c>
      <c r="CU6" s="107" t="s">
        <v>147</v>
      </c>
      <c r="CV6" s="107" t="s">
        <v>148</v>
      </c>
      <c r="CW6" s="107" t="s">
        <v>147</v>
      </c>
      <c r="CX6" s="107" t="s">
        <v>148</v>
      </c>
      <c r="CY6" s="192"/>
      <c r="CZ6" s="197"/>
      <c r="DA6" s="197"/>
      <c r="DB6" s="197"/>
      <c r="DC6" s="192"/>
      <c r="DD6" s="192"/>
      <c r="DE6" s="192"/>
      <c r="DF6" s="192"/>
      <c r="DG6" s="192"/>
      <c r="DH6" s="192"/>
      <c r="DI6" s="197"/>
      <c r="DJ6" s="197"/>
      <c r="DK6" s="197"/>
      <c r="DL6" s="197"/>
      <c r="DM6" s="202"/>
      <c r="DN6" s="205"/>
      <c r="DO6" s="205"/>
      <c r="DP6" s="205"/>
      <c r="DQ6" s="210"/>
      <c r="DR6" s="197"/>
      <c r="DS6" s="197"/>
      <c r="DT6" s="197"/>
      <c r="DU6" s="197"/>
      <c r="DV6" s="197"/>
      <c r="DW6" s="197"/>
      <c r="DX6" s="197"/>
      <c r="DY6" s="197"/>
      <c r="DZ6" s="205"/>
      <c r="EA6" s="197"/>
      <c r="EB6" s="197"/>
      <c r="EC6" s="197"/>
      <c r="ED6" s="197"/>
      <c r="EE6" s="202"/>
      <c r="EF6" s="197"/>
      <c r="EG6" s="197"/>
      <c r="EH6" s="209"/>
      <c r="EI6" s="197"/>
      <c r="EJ6" s="197"/>
      <c r="EK6" s="197"/>
      <c r="EL6" s="197"/>
      <c r="EM6" s="202"/>
      <c r="EN6" s="202"/>
      <c r="EO6" s="197"/>
      <c r="EP6" s="197"/>
      <c r="EQ6" s="197"/>
      <c r="ER6" s="197"/>
      <c r="ES6" s="202"/>
      <c r="ET6" s="197"/>
      <c r="EU6" s="197"/>
      <c r="EV6" s="197"/>
      <c r="EW6" s="197"/>
      <c r="EX6" s="202"/>
      <c r="EY6" s="197"/>
      <c r="EZ6" s="197"/>
      <c r="FA6" s="197"/>
      <c r="FB6" s="197"/>
      <c r="FC6" s="202"/>
      <c r="FD6" s="197"/>
      <c r="FE6" s="197"/>
      <c r="FF6" s="202"/>
      <c r="FG6" s="197"/>
      <c r="FH6" s="205"/>
      <c r="FI6" s="211"/>
      <c r="FJ6" s="211"/>
      <c r="FK6" s="197"/>
      <c r="FL6" s="197"/>
      <c r="FM6" s="197"/>
      <c r="FN6" s="197"/>
      <c r="FO6" s="197"/>
      <c r="FP6" s="201"/>
      <c r="FQ6" s="197"/>
      <c r="FR6" s="201"/>
      <c r="FS6" s="197"/>
      <c r="FT6" s="192"/>
      <c r="FU6" s="192"/>
      <c r="FV6" s="192"/>
      <c r="FW6" s="192"/>
      <c r="FX6" s="192"/>
      <c r="FY6" s="192"/>
      <c r="FZ6" s="192"/>
      <c r="GA6" s="192"/>
      <c r="GB6" s="197"/>
      <c r="GC6" s="197"/>
      <c r="GD6" s="197"/>
      <c r="GE6" s="197"/>
      <c r="GF6" s="197"/>
      <c r="GG6" s="202"/>
      <c r="GH6" s="192"/>
      <c r="GI6" s="197"/>
      <c r="GJ6" s="197"/>
      <c r="GK6" s="197"/>
      <c r="GL6" s="197"/>
      <c r="GM6" s="209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206"/>
      <c r="GZ6" s="206"/>
      <c r="HA6" s="206"/>
      <c r="HB6" s="206"/>
      <c r="HC6" s="206"/>
      <c r="HD6" s="206"/>
      <c r="HE6" s="209"/>
      <c r="HF6" s="206"/>
      <c r="HG6" s="206"/>
      <c r="HH6" s="206"/>
      <c r="HI6" s="206"/>
      <c r="HJ6" s="206"/>
      <c r="HK6" s="206"/>
      <c r="HL6" s="209"/>
      <c r="HM6" s="209"/>
      <c r="HN6" s="206"/>
      <c r="HO6" s="206"/>
      <c r="HP6" s="205"/>
      <c r="HQ6" s="205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48" t="s">
        <v>1291</v>
      </c>
      <c r="IF6" s="197"/>
      <c r="IG6" s="197"/>
      <c r="IH6" s="197"/>
      <c r="II6" s="197"/>
      <c r="IJ6" s="197"/>
      <c r="IK6" s="148" t="s">
        <v>1297</v>
      </c>
      <c r="IL6" s="148" t="s">
        <v>1297</v>
      </c>
      <c r="IM6" s="197"/>
      <c r="IN6" s="197"/>
      <c r="IO6" s="197"/>
      <c r="IP6" s="197"/>
      <c r="IQ6" s="205"/>
      <c r="IR6" s="197"/>
      <c r="IS6" s="192"/>
      <c r="IT6" s="192"/>
      <c r="IU6" s="192"/>
      <c r="IV6" s="192"/>
      <c r="IW6" s="192"/>
      <c r="IX6" s="192"/>
      <c r="IY6" s="192"/>
      <c r="IZ6" s="192"/>
      <c r="JA6" s="192"/>
      <c r="JB6" s="186"/>
      <c r="JC6" s="192"/>
      <c r="JD6" s="212"/>
      <c r="JE6" s="212"/>
      <c r="JF6" s="212"/>
      <c r="JG6" s="212"/>
      <c r="JH6" s="212"/>
      <c r="JI6" s="192"/>
    </row>
    <row r="7" spans="1:269" ht="15">
      <c r="A7" s="1" t="s">
        <v>897</v>
      </c>
      <c r="B7" s="1" t="s">
        <v>1304</v>
      </c>
      <c r="C7" s="1" t="s">
        <v>1304</v>
      </c>
      <c r="D7" s="1" t="s">
        <v>1304</v>
      </c>
      <c r="E7" s="1" t="s">
        <v>1304</v>
      </c>
      <c r="F7" s="1" t="s">
        <v>1304</v>
      </c>
      <c r="G7" s="1" t="s">
        <v>1304</v>
      </c>
      <c r="H7" s="1" t="s">
        <v>1304</v>
      </c>
      <c r="I7" s="1" t="s">
        <v>1304</v>
      </c>
      <c r="J7" s="1" t="s">
        <v>1304</v>
      </c>
      <c r="K7" s="1" t="s">
        <v>1304</v>
      </c>
      <c r="L7" s="1" t="s">
        <v>1304</v>
      </c>
      <c r="M7" s="1" t="s">
        <v>1304</v>
      </c>
      <c r="N7" s="1" t="s">
        <v>1304</v>
      </c>
      <c r="O7" s="1" t="s">
        <v>1304</v>
      </c>
      <c r="P7" s="1" t="s">
        <v>1304</v>
      </c>
      <c r="Q7" s="1" t="s">
        <v>1304</v>
      </c>
      <c r="R7" s="1" t="s">
        <v>1304</v>
      </c>
      <c r="S7" s="1" t="s">
        <v>1304</v>
      </c>
      <c r="T7" s="1" t="s">
        <v>1304</v>
      </c>
      <c r="U7" s="1" t="s">
        <v>1304</v>
      </c>
      <c r="V7" s="1" t="s">
        <v>1304</v>
      </c>
      <c r="W7" s="1" t="s">
        <v>1304</v>
      </c>
      <c r="X7" s="1" t="s">
        <v>1304</v>
      </c>
      <c r="Y7" s="1" t="s">
        <v>1304</v>
      </c>
      <c r="Z7" s="1" t="s">
        <v>1304</v>
      </c>
      <c r="AA7" s="1" t="s">
        <v>1304</v>
      </c>
      <c r="AB7" s="35" t="s">
        <v>1534</v>
      </c>
      <c r="AC7" s="1" t="s">
        <v>1304</v>
      </c>
      <c r="AD7" s="1" t="s">
        <v>1304</v>
      </c>
      <c r="AE7" s="1" t="s">
        <v>1304</v>
      </c>
      <c r="AF7" s="1" t="s">
        <v>1304</v>
      </c>
      <c r="AG7" s="1" t="s">
        <v>1304</v>
      </c>
      <c r="AH7" s="1" t="s">
        <v>1304</v>
      </c>
      <c r="AI7" s="1" t="s">
        <v>1305</v>
      </c>
      <c r="AJ7" s="1" t="s">
        <v>1304</v>
      </c>
      <c r="AK7" s="35" t="s">
        <v>1534</v>
      </c>
      <c r="AL7" s="1" t="s">
        <v>1304</v>
      </c>
      <c r="AM7" s="1" t="s">
        <v>1304</v>
      </c>
      <c r="AN7" s="1" t="s">
        <v>1304</v>
      </c>
      <c r="AO7" s="1" t="s">
        <v>1304</v>
      </c>
      <c r="AP7" s="1" t="s">
        <v>1304</v>
      </c>
      <c r="AQ7" s="1" t="s">
        <v>1304</v>
      </c>
      <c r="AR7" s="1" t="s">
        <v>1304</v>
      </c>
      <c r="AS7" s="35" t="s">
        <v>1534</v>
      </c>
      <c r="AT7" s="35" t="s">
        <v>1552</v>
      </c>
      <c r="AU7" s="1" t="s">
        <v>1304</v>
      </c>
      <c r="AV7" s="1" t="s">
        <v>1304</v>
      </c>
      <c r="AW7" s="1" t="s">
        <v>1304</v>
      </c>
      <c r="AX7" s="1" t="s">
        <v>1304</v>
      </c>
      <c r="AY7" s="1" t="s">
        <v>1304</v>
      </c>
      <c r="AZ7" s="1" t="s">
        <v>1304</v>
      </c>
      <c r="BA7" s="1" t="s">
        <v>1304</v>
      </c>
      <c r="BB7" s="1" t="s">
        <v>1304</v>
      </c>
      <c r="BC7" s="1" t="s">
        <v>1304</v>
      </c>
      <c r="BD7" s="1" t="s">
        <v>1304</v>
      </c>
      <c r="BE7" s="1" t="s">
        <v>1304</v>
      </c>
      <c r="BF7" s="1" t="s">
        <v>1304</v>
      </c>
      <c r="BG7" s="1" t="s">
        <v>1304</v>
      </c>
      <c r="BH7" s="1" t="s">
        <v>1304</v>
      </c>
      <c r="BI7" s="1" t="s">
        <v>1304</v>
      </c>
      <c r="BJ7" s="1" t="s">
        <v>1304</v>
      </c>
      <c r="BK7" s="1" t="s">
        <v>1304</v>
      </c>
      <c r="BL7" s="1" t="s">
        <v>1304</v>
      </c>
      <c r="BM7" s="1" t="s">
        <v>1304</v>
      </c>
      <c r="BN7" s="1" t="s">
        <v>1304</v>
      </c>
      <c r="BO7" s="1" t="s">
        <v>1304</v>
      </c>
      <c r="BP7" s="1" t="s">
        <v>1304</v>
      </c>
      <c r="BQ7" s="1" t="s">
        <v>1304</v>
      </c>
      <c r="BR7" s="1" t="s">
        <v>1304</v>
      </c>
      <c r="BS7" s="1" t="s">
        <v>1304</v>
      </c>
      <c r="BT7" s="1" t="s">
        <v>1304</v>
      </c>
      <c r="BU7" s="1" t="s">
        <v>1304</v>
      </c>
      <c r="BV7" s="1" t="s">
        <v>1304</v>
      </c>
      <c r="BW7" s="1" t="s">
        <v>1304</v>
      </c>
      <c r="BX7" s="1" t="s">
        <v>1304</v>
      </c>
      <c r="BY7" s="1" t="s">
        <v>1304</v>
      </c>
      <c r="BZ7" s="1" t="s">
        <v>1304</v>
      </c>
      <c r="CA7" s="1" t="s">
        <v>1304</v>
      </c>
      <c r="CB7" s="1" t="s">
        <v>1304</v>
      </c>
      <c r="CC7" s="1" t="s">
        <v>1304</v>
      </c>
      <c r="CD7" s="1" t="s">
        <v>1304</v>
      </c>
      <c r="CE7" s="1" t="s">
        <v>1304</v>
      </c>
      <c r="CF7" s="1" t="s">
        <v>1304</v>
      </c>
      <c r="CG7" s="1" t="s">
        <v>1304</v>
      </c>
      <c r="CH7" s="1" t="s">
        <v>1304</v>
      </c>
      <c r="CI7" s="1" t="s">
        <v>1304</v>
      </c>
      <c r="CJ7" s="1" t="s">
        <v>1304</v>
      </c>
      <c r="CK7" s="1" t="s">
        <v>1304</v>
      </c>
      <c r="CL7" s="1" t="s">
        <v>1304</v>
      </c>
      <c r="CM7" s="1" t="s">
        <v>1304</v>
      </c>
      <c r="CN7" s="1" t="s">
        <v>1304</v>
      </c>
      <c r="CO7" s="1" t="s">
        <v>1304</v>
      </c>
      <c r="CP7" s="1" t="s">
        <v>1304</v>
      </c>
      <c r="CQ7" s="1" t="s">
        <v>1304</v>
      </c>
      <c r="CR7" s="1" t="s">
        <v>1304</v>
      </c>
      <c r="CS7" s="1" t="s">
        <v>1304</v>
      </c>
      <c r="CT7" s="1" t="s">
        <v>1304</v>
      </c>
      <c r="CU7" s="1" t="s">
        <v>1304</v>
      </c>
      <c r="CV7" s="1" t="s">
        <v>1304</v>
      </c>
      <c r="CW7" s="1" t="s">
        <v>1304</v>
      </c>
      <c r="CX7" s="1" t="s">
        <v>1304</v>
      </c>
      <c r="CY7" s="1" t="s">
        <v>1304</v>
      </c>
      <c r="CZ7" s="1" t="s">
        <v>1304</v>
      </c>
      <c r="DA7" s="1" t="s">
        <v>1304</v>
      </c>
      <c r="DB7" s="1" t="s">
        <v>1304</v>
      </c>
      <c r="DC7" s="1" t="s">
        <v>1304</v>
      </c>
      <c r="DD7" s="1" t="s">
        <v>1304</v>
      </c>
      <c r="DE7" s="1" t="s">
        <v>1304</v>
      </c>
      <c r="DF7" s="1" t="s">
        <v>1304</v>
      </c>
      <c r="DG7" s="1" t="s">
        <v>1304</v>
      </c>
      <c r="DH7" s="1" t="s">
        <v>1304</v>
      </c>
      <c r="DI7" s="1" t="s">
        <v>1304</v>
      </c>
      <c r="DJ7" s="1" t="s">
        <v>1304</v>
      </c>
      <c r="DK7" s="1" t="s">
        <v>1304</v>
      </c>
      <c r="DL7" s="1" t="s">
        <v>1304</v>
      </c>
      <c r="DM7" s="1" t="s">
        <v>1305</v>
      </c>
      <c r="DN7" s="1" t="s">
        <v>1304</v>
      </c>
      <c r="DO7" s="1" t="s">
        <v>1304</v>
      </c>
      <c r="DP7" s="1" t="s">
        <v>1304</v>
      </c>
      <c r="DQ7" s="1" t="s">
        <v>1305</v>
      </c>
      <c r="DR7" s="1" t="s">
        <v>1304</v>
      </c>
      <c r="DS7" s="1" t="s">
        <v>1304</v>
      </c>
      <c r="DT7" s="1" t="s">
        <v>1304</v>
      </c>
      <c r="DU7" s="1" t="s">
        <v>1304</v>
      </c>
      <c r="DV7" s="1" t="s">
        <v>1304</v>
      </c>
      <c r="DW7" s="1" t="s">
        <v>1304</v>
      </c>
      <c r="DX7" s="1" t="s">
        <v>1304</v>
      </c>
      <c r="DY7" s="1" t="s">
        <v>1304</v>
      </c>
      <c r="DZ7" s="35" t="s">
        <v>1530</v>
      </c>
      <c r="EA7" s="1" t="s">
        <v>1304</v>
      </c>
      <c r="EB7" s="1" t="s">
        <v>1304</v>
      </c>
      <c r="EC7" s="1" t="s">
        <v>1304</v>
      </c>
      <c r="ED7" s="1" t="s">
        <v>1304</v>
      </c>
      <c r="EE7" s="1" t="s">
        <v>1305</v>
      </c>
      <c r="EF7" s="1" t="s">
        <v>1304</v>
      </c>
      <c r="EG7" s="1" t="s">
        <v>1304</v>
      </c>
      <c r="EH7" s="35" t="s">
        <v>1532</v>
      </c>
      <c r="EI7" s="1" t="s">
        <v>1304</v>
      </c>
      <c r="EJ7" s="1" t="s">
        <v>1304</v>
      </c>
      <c r="EK7" s="1" t="s">
        <v>1304</v>
      </c>
      <c r="EL7" s="1" t="s">
        <v>1304</v>
      </c>
      <c r="EM7" s="1" t="s">
        <v>1305</v>
      </c>
      <c r="EN7" s="1" t="s">
        <v>1305</v>
      </c>
      <c r="EO7" s="1" t="s">
        <v>1304</v>
      </c>
      <c r="EP7" s="1" t="s">
        <v>1304</v>
      </c>
      <c r="EQ7" s="1" t="s">
        <v>1304</v>
      </c>
      <c r="ER7" s="1" t="s">
        <v>1304</v>
      </c>
      <c r="ES7" s="1" t="s">
        <v>1305</v>
      </c>
      <c r="ET7" s="1" t="s">
        <v>1304</v>
      </c>
      <c r="EU7" s="1" t="s">
        <v>1304</v>
      </c>
      <c r="EV7" s="1" t="s">
        <v>1304</v>
      </c>
      <c r="EW7" s="1" t="s">
        <v>1304</v>
      </c>
      <c r="EX7" s="1" t="s">
        <v>1305</v>
      </c>
      <c r="EY7" s="1" t="s">
        <v>1304</v>
      </c>
      <c r="EZ7" s="1" t="s">
        <v>1304</v>
      </c>
      <c r="FA7" s="1" t="s">
        <v>1304</v>
      </c>
      <c r="FB7" s="1" t="s">
        <v>1304</v>
      </c>
      <c r="FC7" s="1" t="s">
        <v>1305</v>
      </c>
      <c r="FD7" s="1" t="s">
        <v>1304</v>
      </c>
      <c r="FE7" s="1" t="s">
        <v>1304</v>
      </c>
      <c r="FF7" s="1" t="s">
        <v>1305</v>
      </c>
      <c r="FG7" s="1" t="s">
        <v>1304</v>
      </c>
      <c r="FH7" s="1" t="s">
        <v>1304</v>
      </c>
      <c r="FI7" s="1" t="s">
        <v>1305</v>
      </c>
      <c r="FJ7" s="1" t="s">
        <v>1305</v>
      </c>
      <c r="FK7" s="1" t="s">
        <v>1304</v>
      </c>
      <c r="FL7" s="1" t="s">
        <v>1304</v>
      </c>
      <c r="FM7" s="1" t="s">
        <v>1304</v>
      </c>
      <c r="FN7" s="1" t="s">
        <v>1304</v>
      </c>
      <c r="FO7" s="1" t="s">
        <v>1304</v>
      </c>
      <c r="FP7" s="1" t="s">
        <v>1304</v>
      </c>
      <c r="FQ7" s="1" t="s">
        <v>1304</v>
      </c>
      <c r="FR7" s="1" t="s">
        <v>1304</v>
      </c>
      <c r="FS7" s="1" t="s">
        <v>1304</v>
      </c>
      <c r="FT7" s="1" t="s">
        <v>1304</v>
      </c>
      <c r="FU7" s="1" t="s">
        <v>1304</v>
      </c>
      <c r="FV7" s="1" t="s">
        <v>1304</v>
      </c>
      <c r="FW7" s="1" t="s">
        <v>1304</v>
      </c>
      <c r="FX7" s="1" t="s">
        <v>1304</v>
      </c>
      <c r="FY7" s="1" t="s">
        <v>1304</v>
      </c>
      <c r="FZ7" s="1" t="s">
        <v>1304</v>
      </c>
      <c r="GA7" s="1" t="s">
        <v>1304</v>
      </c>
      <c r="GB7" s="1" t="s">
        <v>1304</v>
      </c>
      <c r="GC7" s="1" t="s">
        <v>1304</v>
      </c>
      <c r="GD7" s="1" t="s">
        <v>1304</v>
      </c>
      <c r="GE7" s="1" t="s">
        <v>1304</v>
      </c>
      <c r="GF7" s="1" t="s">
        <v>1304</v>
      </c>
      <c r="GG7" s="1" t="s">
        <v>1305</v>
      </c>
      <c r="GH7" s="1" t="s">
        <v>1304</v>
      </c>
      <c r="GI7" s="1" t="s">
        <v>1304</v>
      </c>
      <c r="GJ7" s="1" t="s">
        <v>1304</v>
      </c>
      <c r="GK7" s="1" t="s">
        <v>1304</v>
      </c>
      <c r="GL7" s="1" t="s">
        <v>1304</v>
      </c>
      <c r="GM7" s="152" t="s">
        <v>1536</v>
      </c>
      <c r="GN7" s="1" t="s">
        <v>1304</v>
      </c>
      <c r="GO7" s="1" t="s">
        <v>1304</v>
      </c>
      <c r="GP7" s="1" t="s">
        <v>1304</v>
      </c>
      <c r="GQ7" s="1" t="s">
        <v>1304</v>
      </c>
      <c r="GR7" s="1" t="s">
        <v>1304</v>
      </c>
      <c r="GS7" s="1" t="s">
        <v>1304</v>
      </c>
      <c r="GT7" s="1" t="s">
        <v>1304</v>
      </c>
      <c r="GU7" s="1" t="s">
        <v>1304</v>
      </c>
      <c r="GV7" s="1" t="s">
        <v>1304</v>
      </c>
      <c r="GW7" s="1" t="s">
        <v>1304</v>
      </c>
      <c r="GX7" s="1" t="s">
        <v>1304</v>
      </c>
      <c r="GY7" s="152" t="s">
        <v>1304</v>
      </c>
      <c r="GZ7" s="152" t="s">
        <v>1304</v>
      </c>
      <c r="HA7" s="152" t="s">
        <v>1304</v>
      </c>
      <c r="HB7" s="152" t="s">
        <v>1304</v>
      </c>
      <c r="HC7" s="152" t="s">
        <v>1304</v>
      </c>
      <c r="HD7" s="152" t="s">
        <v>1304</v>
      </c>
      <c r="HE7" s="152" t="s">
        <v>1538</v>
      </c>
      <c r="HF7" s="152" t="s">
        <v>1304</v>
      </c>
      <c r="HG7" s="152" t="s">
        <v>1304</v>
      </c>
      <c r="HH7" s="152" t="s">
        <v>1304</v>
      </c>
      <c r="HI7" s="152" t="s">
        <v>1304</v>
      </c>
      <c r="HJ7" s="152" t="s">
        <v>1304</v>
      </c>
      <c r="HK7" s="152" t="s">
        <v>1304</v>
      </c>
      <c r="HL7" s="152" t="s">
        <v>897</v>
      </c>
      <c r="HM7" s="152" t="s">
        <v>897</v>
      </c>
      <c r="HN7" s="152" t="s">
        <v>1304</v>
      </c>
      <c r="HO7" s="152" t="s">
        <v>1304</v>
      </c>
      <c r="HP7" s="1" t="s">
        <v>897</v>
      </c>
      <c r="HQ7" s="1" t="s">
        <v>897</v>
      </c>
      <c r="HR7" s="1" t="s">
        <v>1304</v>
      </c>
      <c r="HS7" s="1" t="s">
        <v>1304</v>
      </c>
      <c r="HT7" s="1" t="s">
        <v>1304</v>
      </c>
      <c r="HU7" s="1" t="s">
        <v>1304</v>
      </c>
      <c r="HV7" s="1" t="s">
        <v>1304</v>
      </c>
      <c r="HW7" s="1" t="s">
        <v>1304</v>
      </c>
      <c r="HX7" s="1" t="s">
        <v>1304</v>
      </c>
      <c r="HY7" s="1" t="s">
        <v>1304</v>
      </c>
      <c r="HZ7" s="1" t="s">
        <v>1304</v>
      </c>
      <c r="IA7" s="1" t="s">
        <v>1304</v>
      </c>
      <c r="IB7" s="1" t="s">
        <v>1304</v>
      </c>
      <c r="IC7" s="1" t="s">
        <v>1304</v>
      </c>
      <c r="ID7" s="1" t="s">
        <v>1304</v>
      </c>
      <c r="IE7" s="1" t="s">
        <v>1304</v>
      </c>
      <c r="IF7" s="1" t="s">
        <v>1304</v>
      </c>
      <c r="IG7" s="1" t="s">
        <v>1304</v>
      </c>
      <c r="IH7" s="1" t="s">
        <v>1304</v>
      </c>
      <c r="II7" s="1" t="s">
        <v>1304</v>
      </c>
      <c r="IJ7" s="1" t="s">
        <v>1304</v>
      </c>
      <c r="IK7" s="1" t="s">
        <v>1304</v>
      </c>
      <c r="IL7" s="1" t="s">
        <v>1304</v>
      </c>
      <c r="IM7" s="1" t="s">
        <v>1304</v>
      </c>
      <c r="IN7" s="1" t="s">
        <v>1304</v>
      </c>
      <c r="IO7" s="1" t="s">
        <v>1304</v>
      </c>
      <c r="IP7" s="1" t="s">
        <v>1304</v>
      </c>
      <c r="IQ7" s="1" t="s">
        <v>1304</v>
      </c>
      <c r="IR7" s="1" t="s">
        <v>1304</v>
      </c>
      <c r="IS7" s="1" t="s">
        <v>1304</v>
      </c>
      <c r="IT7" s="1" t="s">
        <v>1304</v>
      </c>
      <c r="IU7" s="1" t="s">
        <v>1304</v>
      </c>
      <c r="IV7" s="1" t="s">
        <v>1304</v>
      </c>
      <c r="IW7" s="1" t="s">
        <v>1304</v>
      </c>
      <c r="IX7" s="1" t="s">
        <v>1304</v>
      </c>
      <c r="IY7" s="1" t="s">
        <v>1304</v>
      </c>
      <c r="IZ7" s="1" t="s">
        <v>1304</v>
      </c>
      <c r="JA7" s="1" t="s">
        <v>1304</v>
      </c>
      <c r="JB7" s="1" t="s">
        <v>1304</v>
      </c>
      <c r="JC7" s="1" t="s">
        <v>1304</v>
      </c>
      <c r="JD7" s="1" t="s">
        <v>1304</v>
      </c>
      <c r="JE7" s="1" t="s">
        <v>1304</v>
      </c>
      <c r="JF7" s="1" t="s">
        <v>1304</v>
      </c>
      <c r="JG7" s="1" t="s">
        <v>1304</v>
      </c>
      <c r="JH7" s="1" t="s">
        <v>1304</v>
      </c>
      <c r="JI7" s="1" t="s">
        <v>1304</v>
      </c>
    </row>
    <row r="8" spans="1:269" ht="15">
      <c r="A8" s="125">
        <f>'アンケート回答入力シート'!C6</f>
        <v>0</v>
      </c>
      <c r="B8" t="str">
        <f>'アンケート回答入力シート'!C10</f>
        <v/>
      </c>
      <c r="C8" t="str">
        <f>'アンケート回答入力シート'!C11</f>
        <v/>
      </c>
      <c r="D8" t="str">
        <f>'アンケート回答入力シート'!C12</f>
        <v/>
      </c>
      <c r="E8" t="str">
        <f>'アンケート回答入力シート'!C13</f>
        <v/>
      </c>
      <c r="F8" t="str">
        <f>'アンケート回答入力シート'!C14</f>
        <v/>
      </c>
      <c r="G8" t="str">
        <f>'アンケート回答入力シート'!C15</f>
        <v/>
      </c>
      <c r="H8" t="str">
        <f>'アンケート回答入力シート'!C16</f>
        <v/>
      </c>
      <c r="I8" t="str">
        <f>'アンケート回答入力シート'!C17</f>
        <v/>
      </c>
      <c r="J8" t="str">
        <f>'アンケート回答入力シート'!C18</f>
        <v/>
      </c>
      <c r="K8" t="str">
        <f>'アンケート回答入力シート'!C19</f>
        <v/>
      </c>
      <c r="L8" t="str">
        <f>'アンケート回答入力シート'!C20</f>
        <v/>
      </c>
      <c r="M8" t="str">
        <f>'アンケート回答入力シート'!C24</f>
        <v/>
      </c>
      <c r="N8">
        <f>'アンケート回答入力シート'!C25</f>
        <v>0</v>
      </c>
      <c r="O8" t="str">
        <f>'アンケート回答入力シート'!C26</f>
        <v/>
      </c>
      <c r="P8">
        <f>'アンケート回答入力シート'!C27</f>
        <v>0</v>
      </c>
      <c r="Q8">
        <f>'アンケート回答入力シート'!C28</f>
        <v>0</v>
      </c>
      <c r="R8">
        <f>'アンケート回答入力シート'!C29</f>
        <v>0</v>
      </c>
      <c r="S8">
        <f>'アンケート回答入力シート'!C30</f>
        <v>0</v>
      </c>
      <c r="T8">
        <f>'アンケート回答入力シート'!C31</f>
        <v>0</v>
      </c>
      <c r="U8">
        <f>'アンケート回答入力シート'!C32</f>
        <v>0</v>
      </c>
      <c r="V8" t="str">
        <f>'アンケート回答入力シート'!C34</f>
        <v/>
      </c>
      <c r="W8" t="str">
        <f>'アンケート回答入力シート'!C35</f>
        <v/>
      </c>
      <c r="X8" t="str">
        <f>'アンケート回答入力シート'!C36</f>
        <v/>
      </c>
      <c r="Y8" t="str">
        <f>'アンケート回答入力シート'!C37</f>
        <v/>
      </c>
      <c r="Z8" t="str">
        <f>'アンケート回答入力シート'!C38</f>
        <v/>
      </c>
      <c r="AA8" t="str">
        <f>'アンケート回答入力シート'!C39</f>
        <v/>
      </c>
      <c r="AB8">
        <f>'アンケート回答入力シート'!C40</f>
        <v>0</v>
      </c>
      <c r="AC8" t="str">
        <f>'アンケート回答入力シート'!C42</f>
        <v/>
      </c>
      <c r="AD8" t="str">
        <f>'アンケート回答入力シート'!C43</f>
        <v/>
      </c>
      <c r="AE8">
        <f>'アンケート回答入力シート'!C44</f>
        <v>0</v>
      </c>
      <c r="AF8">
        <f>'アンケート回答入力シート'!C45</f>
        <v>0</v>
      </c>
      <c r="AG8" t="str">
        <f>'アンケート回答入力シート'!C46</f>
        <v/>
      </c>
      <c r="AH8" t="str">
        <f>'アンケート回答入力シート'!C47</f>
        <v/>
      </c>
      <c r="AI8">
        <f>SUM(AC8:AH8)</f>
        <v>0</v>
      </c>
      <c r="AJ8" t="str">
        <f>'アンケート回答入力シート'!C48</f>
        <v/>
      </c>
      <c r="AK8">
        <f>'アンケート回答入力シート'!C49</f>
        <v>0</v>
      </c>
      <c r="AL8" t="str">
        <f>'アンケート回答入力シート'!C51</f>
        <v/>
      </c>
      <c r="AM8" t="str">
        <f>'アンケート回答入力シート'!C52</f>
        <v/>
      </c>
      <c r="AN8" t="str">
        <f>'アンケート回答入力シート'!C53</f>
        <v/>
      </c>
      <c r="AP8" t="str">
        <f>'アンケート回答入力シート'!C54</f>
        <v/>
      </c>
      <c r="AQ8" t="str">
        <f>'アンケート回答入力シート'!C55</f>
        <v/>
      </c>
      <c r="AR8" t="str">
        <f>'アンケート回答入力シート'!C56</f>
        <v/>
      </c>
      <c r="AT8">
        <f>AB8+AK8+AS8</f>
        <v>0</v>
      </c>
      <c r="AU8" t="str">
        <f>'アンケート回答入力シート'!C58</f>
        <v/>
      </c>
      <c r="AV8">
        <f>'アンケート回答入力シート'!D63</f>
        <v>0</v>
      </c>
      <c r="AW8">
        <f>'アンケート回答入力シート'!D64</f>
        <v>0</v>
      </c>
      <c r="AX8">
        <f>'アンケート回答入力シート'!D65</f>
        <v>0</v>
      </c>
      <c r="AY8">
        <f>'アンケート回答入力シート'!D67</f>
        <v>0</v>
      </c>
      <c r="AZ8">
        <f>'アンケート回答入力シート'!D68</f>
        <v>0</v>
      </c>
      <c r="BA8">
        <f>'アンケート回答入力シート'!D69</f>
        <v>0</v>
      </c>
      <c r="BB8">
        <f>'アンケート回答入力シート'!D70</f>
        <v>0</v>
      </c>
      <c r="BC8">
        <f>'アンケート回答入力シート'!D71</f>
        <v>0</v>
      </c>
      <c r="BD8">
        <f>'アンケート回答入力シート'!D74</f>
        <v>0</v>
      </c>
      <c r="BE8">
        <f>'アンケート回答入力シート'!D75</f>
        <v>0</v>
      </c>
      <c r="BF8">
        <f>'アンケート回答入力シート'!D76</f>
        <v>0</v>
      </c>
      <c r="BG8">
        <f>'アンケート回答入力シート'!D78</f>
        <v>0</v>
      </c>
      <c r="BH8">
        <f>'アンケート回答入力シート'!D79</f>
        <v>0</v>
      </c>
      <c r="BI8">
        <f>'アンケート回答入力シート'!D80</f>
        <v>0</v>
      </c>
      <c r="BJ8">
        <f>'アンケート回答入力シート'!D81</f>
        <v>0</v>
      </c>
      <c r="BK8">
        <f>'アンケート回答入力シート'!D82</f>
        <v>0</v>
      </c>
      <c r="BL8">
        <f>'アンケート回答入力シート'!D85</f>
        <v>0</v>
      </c>
      <c r="BM8">
        <f>'アンケート回答入力シート'!D86</f>
        <v>0</v>
      </c>
      <c r="BN8">
        <f>'アンケート回答入力シート'!D87</f>
        <v>0</v>
      </c>
      <c r="BO8">
        <f>'アンケート回答入力シート'!D89</f>
        <v>0</v>
      </c>
      <c r="BP8">
        <f>'アンケート回答入力シート'!D90</f>
        <v>0</v>
      </c>
      <c r="BQ8">
        <f>'アンケート回答入力シート'!D91</f>
        <v>0</v>
      </c>
      <c r="BR8">
        <f>'アンケート回答入力シート'!D92</f>
        <v>0</v>
      </c>
      <c r="BS8">
        <f>'アンケート回答入力シート'!D93</f>
        <v>0</v>
      </c>
      <c r="BT8">
        <f>'アンケート回答入力シート'!D95</f>
        <v>0</v>
      </c>
      <c r="BU8">
        <f>'アンケート回答入力シート'!D96</f>
        <v>0</v>
      </c>
      <c r="BV8">
        <f>'アンケート回答入力シート'!D97</f>
        <v>0</v>
      </c>
      <c r="BW8">
        <f>'アンケート回答入力シート'!D98</f>
        <v>0</v>
      </c>
      <c r="BX8">
        <f>'アンケート回答入力シート'!D99</f>
        <v>0</v>
      </c>
      <c r="BY8">
        <f>'アンケート回答入力シート'!D100</f>
        <v>0</v>
      </c>
      <c r="BZ8" t="str">
        <f>'アンケート回答入力シート'!C102</f>
        <v/>
      </c>
      <c r="CA8" t="str">
        <f>'アンケート回答入力シート'!C103</f>
        <v/>
      </c>
      <c r="CB8" t="str">
        <f>'アンケート回答入力シート'!C104</f>
        <v/>
      </c>
      <c r="CC8">
        <f>'アンケート回答入力シート'!C105</f>
        <v>0</v>
      </c>
      <c r="CD8" t="str">
        <f>'アンケート回答入力シート'!D109</f>
        <v/>
      </c>
      <c r="CE8" t="str">
        <f>'アンケート回答入力シート'!D110</f>
        <v/>
      </c>
      <c r="CF8" t="str">
        <f>'アンケート回答入力シート'!D111</f>
        <v/>
      </c>
      <c r="CG8" t="str">
        <f>'アンケート回答入力シート'!D112</f>
        <v/>
      </c>
      <c r="CH8" t="str">
        <f>'アンケート回答入力シート'!C114</f>
        <v/>
      </c>
      <c r="CI8" t="str">
        <f>'アンケート回答入力シート'!C115</f>
        <v/>
      </c>
      <c r="CJ8" s="2" t="str">
        <f>'アンケート回答入力シート'!D116</f>
        <v/>
      </c>
      <c r="CK8" s="2" t="str">
        <f>'アンケート回答入力シート'!D117</f>
        <v/>
      </c>
      <c r="CL8" s="2" t="str">
        <f>'アンケート回答入力シート'!D118</f>
        <v/>
      </c>
      <c r="CM8" s="2" t="str">
        <f>'アンケート回答入力シート'!D119</f>
        <v/>
      </c>
      <c r="CN8" s="2" t="str">
        <f>'アンケート回答入力シート'!D120</f>
        <v/>
      </c>
      <c r="CO8" s="2" t="str">
        <f>'アンケート回答入力シート'!D121</f>
        <v/>
      </c>
      <c r="CP8" t="str">
        <f>'アンケート回答入力シート'!C122</f>
        <v/>
      </c>
      <c r="CQ8" t="str">
        <f>'アンケート回答入力シート'!C124</f>
        <v/>
      </c>
      <c r="CR8" t="str">
        <f>'アンケート回答入力シート'!C125</f>
        <v/>
      </c>
      <c r="CS8" s="2" t="str">
        <f>'アンケート回答入力シート'!D126</f>
        <v/>
      </c>
      <c r="CT8" s="2" t="str">
        <f>'アンケート回答入力シート'!D127</f>
        <v/>
      </c>
      <c r="CU8" s="2" t="str">
        <f>'アンケート回答入力シート'!D128</f>
        <v/>
      </c>
      <c r="CV8" s="2" t="str">
        <f>'アンケート回答入力シート'!D129</f>
        <v/>
      </c>
      <c r="CW8" s="2" t="str">
        <f>'アンケート回答入力シート'!D130</f>
        <v/>
      </c>
      <c r="CX8" s="2" t="str">
        <f>'アンケート回答入力シート'!D131</f>
        <v/>
      </c>
      <c r="CY8" t="str">
        <f>'アンケート回答入力シート'!C132</f>
        <v/>
      </c>
      <c r="CZ8">
        <f>'アンケート回答入力シート'!C134</f>
        <v>0</v>
      </c>
      <c r="DA8">
        <f>'アンケート回答入力シート'!C135</f>
        <v>0</v>
      </c>
      <c r="DB8">
        <f>'アンケート回答入力シート'!C136</f>
        <v>0</v>
      </c>
      <c r="DC8" t="str">
        <f>'アンケート回答入力シート'!C137</f>
        <v/>
      </c>
      <c r="DD8" t="str">
        <f>'アンケート回答入力シート'!C138</f>
        <v/>
      </c>
      <c r="DE8" t="str">
        <f>'アンケート回答入力シート'!C139</f>
        <v/>
      </c>
      <c r="DF8" t="str">
        <f>'アンケート回答入力シート'!C140</f>
        <v/>
      </c>
      <c r="DG8" t="str">
        <f>'アンケート回答入力シート'!D142</f>
        <v/>
      </c>
      <c r="DH8" t="str">
        <f>'アンケート回答入力シート'!D143</f>
        <v/>
      </c>
      <c r="DI8">
        <f>'アンケート回答入力シート'!C147</f>
        <v>0</v>
      </c>
      <c r="DJ8">
        <f>'アンケート回答入力シート'!C148</f>
        <v>0</v>
      </c>
      <c r="DK8">
        <f>'アンケート回答入力シート'!C149</f>
        <v>0</v>
      </c>
      <c r="DL8">
        <f>'アンケート回答入力シート'!C150</f>
        <v>0</v>
      </c>
      <c r="DM8">
        <f>DI8+DJ8+DK8*2+DL8*2</f>
        <v>0</v>
      </c>
      <c r="DN8">
        <f>'アンケート回答入力シート'!C152</f>
        <v>0</v>
      </c>
      <c r="DO8">
        <f>'アンケート回答入力シート'!C153</f>
        <v>0</v>
      </c>
      <c r="DP8">
        <f>'アンケート回答入力シート'!C154</f>
        <v>0</v>
      </c>
      <c r="DQ8">
        <f>DN8+DO8*2+DP8*4</f>
        <v>0</v>
      </c>
      <c r="DR8">
        <f>'アンケート回答入力シート'!C156</f>
        <v>0</v>
      </c>
      <c r="DS8">
        <f>'アンケート回答入力シート'!C157</f>
        <v>0</v>
      </c>
      <c r="DT8">
        <f>'アンケート回答入力シート'!C158</f>
        <v>0</v>
      </c>
      <c r="DU8">
        <f>'アンケート回答入力シート'!C159</f>
        <v>0</v>
      </c>
      <c r="DV8">
        <f>'アンケート回答入力シート'!C160</f>
        <v>0</v>
      </c>
      <c r="DW8">
        <f>'アンケート回答入力シート'!C161</f>
        <v>0</v>
      </c>
      <c r="DX8">
        <f>'アンケート回答入力シート'!C162</f>
        <v>0</v>
      </c>
      <c r="DY8">
        <f>'アンケート回答入力シート'!C163</f>
        <v>0</v>
      </c>
      <c r="DZ8">
        <f>'アンケート回答入力シート'!C164</f>
        <v>0</v>
      </c>
      <c r="EA8">
        <f>'アンケート回答入力シート'!C165</f>
        <v>0</v>
      </c>
      <c r="EB8">
        <f>'アンケート回答入力シート'!C166</f>
        <v>0</v>
      </c>
      <c r="EC8">
        <f>'アンケート回答入力シート'!C167</f>
        <v>0</v>
      </c>
      <c r="ED8">
        <f>'アンケート回答入力シート'!C168</f>
        <v>0</v>
      </c>
      <c r="EE8">
        <f>DR8+DS8+DT8*2+DU8*2+DV8*5+DW8*5+DX8*10+DY8*10+EA8*15+EB8*15+EC8*20+ED8*20</f>
        <v>0</v>
      </c>
      <c r="EF8">
        <f>'アンケート回答入力シート'!C170</f>
        <v>0</v>
      </c>
      <c r="EG8">
        <f>'アンケート回答入力シート'!C171</f>
        <v>0</v>
      </c>
      <c r="EH8">
        <f>'アンケート回答入力シート'!C172</f>
        <v>0</v>
      </c>
      <c r="EI8">
        <f>'アンケート回答入力シート'!C173</f>
        <v>0</v>
      </c>
      <c r="EJ8">
        <f>'アンケート回答入力シート'!C174</f>
        <v>0</v>
      </c>
      <c r="EK8">
        <f>'アンケート回答入力シート'!C175</f>
        <v>0</v>
      </c>
      <c r="EL8">
        <f>'アンケート回答入力シート'!C176</f>
        <v>0</v>
      </c>
      <c r="EM8">
        <f>EF8*10+EG8*10+EI8*15+EJ8*15+EK8*20+EL8*20</f>
        <v>0</v>
      </c>
      <c r="EN8">
        <f>EE8+EM8</f>
        <v>0</v>
      </c>
      <c r="EO8">
        <f>'アンケート回答入力シート'!C178</f>
        <v>0</v>
      </c>
      <c r="EP8">
        <f>'アンケート回答入力シート'!C179</f>
        <v>0</v>
      </c>
      <c r="EQ8">
        <f>'アンケート回答入力シート'!C180</f>
        <v>0</v>
      </c>
      <c r="ER8">
        <f>'アンケート回答入力シート'!C181</f>
        <v>0</v>
      </c>
      <c r="ES8">
        <f>EO8+EP8+EQ8*2+ER8*2</f>
        <v>0</v>
      </c>
      <c r="ET8">
        <f>'アンケート回答入力シート'!C183</f>
        <v>0</v>
      </c>
      <c r="EU8">
        <f>'アンケート回答入力シート'!C184</f>
        <v>0</v>
      </c>
      <c r="EV8">
        <f>'アンケート回答入力シート'!C185</f>
        <v>0</v>
      </c>
      <c r="EW8">
        <f>'アンケート回答入力シート'!C186</f>
        <v>0</v>
      </c>
      <c r="EX8">
        <f>ET8+EU8+EV8*2+EW8*2</f>
        <v>0</v>
      </c>
      <c r="EY8">
        <f>'アンケート回答入力シート'!C188</f>
        <v>0</v>
      </c>
      <c r="EZ8">
        <f>'アンケート回答入力シート'!C189</f>
        <v>0</v>
      </c>
      <c r="FA8">
        <f>'アンケート回答入力シート'!C190</f>
        <v>0</v>
      </c>
      <c r="FB8">
        <f>'アンケート回答入力シート'!C191</f>
        <v>0</v>
      </c>
      <c r="FC8">
        <f>EY8+EZ8+FA8*2+FB8*2</f>
        <v>0</v>
      </c>
      <c r="FD8">
        <f>'アンケート回答入力シート'!C193</f>
        <v>0</v>
      </c>
      <c r="FE8">
        <f>'アンケート回答入力シート'!C194</f>
        <v>0</v>
      </c>
      <c r="FF8">
        <f>FD8+FE8*2</f>
        <v>0</v>
      </c>
      <c r="FG8">
        <f>'アンケート回答入力シート'!C196</f>
        <v>0</v>
      </c>
      <c r="FH8">
        <f>'アンケート回答入力シート'!C197</f>
        <v>0</v>
      </c>
      <c r="FI8" t="e">
        <f>DQ8/(DM8+ES8+EX8+FC8+FF8+GG8)</f>
        <v>#DIV/0!</v>
      </c>
      <c r="FJ8" t="e">
        <f>FG8/3/(DM8+ES8+EX8+FC8+FF8+GG8)</f>
        <v>#DIV/0!</v>
      </c>
      <c r="FK8">
        <f>'アンケート回答入力シート'!C199</f>
        <v>0</v>
      </c>
      <c r="FL8">
        <f>'アンケート回答入力シート'!C200</f>
        <v>0</v>
      </c>
      <c r="FM8">
        <f>'アンケート回答入力シート'!C201</f>
        <v>0</v>
      </c>
      <c r="FN8">
        <f>'アンケート回答入力シート'!C202</f>
        <v>0</v>
      </c>
      <c r="FO8">
        <f>'アンケート回答入力シート'!C206</f>
        <v>0</v>
      </c>
      <c r="FP8">
        <f>'アンケート回答入力シート'!C207</f>
        <v>0</v>
      </c>
      <c r="FQ8">
        <f>'アンケート回答入力シート'!C208</f>
        <v>0</v>
      </c>
      <c r="FR8">
        <f>'アンケート回答入力シート'!C209</f>
        <v>0</v>
      </c>
      <c r="FS8">
        <f>'アンケート回答入力シート'!C210</f>
        <v>0</v>
      </c>
      <c r="FT8">
        <f>'アンケート回答入力シート'!C211</f>
        <v>0</v>
      </c>
      <c r="FU8">
        <f>'アンケート回答入力シート'!C215</f>
        <v>0</v>
      </c>
      <c r="FV8">
        <f>'アンケート回答入力シート'!C216</f>
        <v>0</v>
      </c>
      <c r="FW8">
        <f>'アンケート回答入力シート'!C217</f>
        <v>0</v>
      </c>
      <c r="FX8" t="str">
        <f>'アンケート回答入力シート'!C219</f>
        <v/>
      </c>
      <c r="FY8" t="str">
        <f>'アンケート回答入力シート'!C220</f>
        <v/>
      </c>
      <c r="FZ8" t="str">
        <f>'アンケート回答入力シート'!C221</f>
        <v/>
      </c>
      <c r="GA8" t="str">
        <f>'アンケート回答入力シート'!C223</f>
        <v/>
      </c>
      <c r="GB8" t="str">
        <f>'アンケート回答入力シート'!C224</f>
        <v/>
      </c>
      <c r="GC8">
        <f>'アンケート回答入力シート'!C226</f>
        <v>0</v>
      </c>
      <c r="GD8">
        <f>'アンケート回答入力シート'!C227</f>
        <v>0</v>
      </c>
      <c r="GE8">
        <f>'アンケート回答入力シート'!C229</f>
        <v>0</v>
      </c>
      <c r="GF8">
        <f>'アンケート回答入力シート'!C230</f>
        <v>0</v>
      </c>
      <c r="GG8">
        <f>GE8+GF8*2</f>
        <v>0</v>
      </c>
      <c r="GH8" t="str">
        <f>'アンケート回答入力シート'!C232</f>
        <v/>
      </c>
      <c r="GI8">
        <f>'アンケート回答入力シート'!C233</f>
        <v>0</v>
      </c>
      <c r="GJ8">
        <f>'アンケート回答入力シート'!C237</f>
        <v>0</v>
      </c>
      <c r="GK8">
        <f>'アンケート回答入力シート'!C238</f>
        <v>0</v>
      </c>
      <c r="GL8">
        <f>'アンケート回答入力シート'!C239</f>
        <v>0</v>
      </c>
      <c r="GM8">
        <f>'アンケート回答入力シート'!C240</f>
        <v>0</v>
      </c>
      <c r="GN8">
        <f>'アンケート回答入力シート'!D241</f>
        <v>0</v>
      </c>
      <c r="GO8">
        <f>'アンケート回答入力シート'!D242</f>
        <v>0</v>
      </c>
      <c r="GP8">
        <f>'アンケート回答入力シート'!D243</f>
        <v>0</v>
      </c>
      <c r="GQ8">
        <f>'アンケート回答入力シート'!D244</f>
        <v>0</v>
      </c>
      <c r="GR8">
        <f>'アンケート回答入力シート'!D245</f>
        <v>0</v>
      </c>
      <c r="GS8">
        <f>'アンケート回答入力シート'!D246</f>
        <v>0</v>
      </c>
      <c r="GT8">
        <f>'アンケート回答入力シート'!D247</f>
        <v>0</v>
      </c>
      <c r="GU8">
        <f>'アンケート回答入力シート'!D248</f>
        <v>0</v>
      </c>
      <c r="GV8">
        <f>'アンケート回答入力シート'!D249</f>
        <v>0</v>
      </c>
      <c r="GW8">
        <f>'アンケート回答入力シート'!D250</f>
        <v>0</v>
      </c>
      <c r="GX8">
        <f>'アンケート回答入力シート'!D251</f>
        <v>0</v>
      </c>
      <c r="GY8">
        <f>'アンケート回答入力シート'!D252</f>
        <v>0</v>
      </c>
      <c r="GZ8">
        <f>'アンケート回答入力シート'!D253</f>
        <v>0</v>
      </c>
      <c r="HA8">
        <f>'アンケート回答入力シート'!D254</f>
        <v>0</v>
      </c>
      <c r="HB8">
        <f>'アンケート回答入力シート'!D255</f>
        <v>0</v>
      </c>
      <c r="HC8">
        <f>'アンケート回答入力シート'!D256</f>
        <v>0</v>
      </c>
      <c r="HD8">
        <f>'アンケート回答入力シート'!D257</f>
        <v>0</v>
      </c>
      <c r="HE8">
        <f>'アンケート回答入力シート'!D258</f>
        <v>0</v>
      </c>
      <c r="HF8">
        <f>'アンケート回答入力シート'!D259</f>
        <v>0</v>
      </c>
      <c r="HG8">
        <f>'アンケート回答入力シート'!D260</f>
        <v>0</v>
      </c>
      <c r="HH8">
        <f>'アンケート回答入力シート'!D261</f>
        <v>0</v>
      </c>
      <c r="HI8">
        <f>'アンケート回答入力シート'!D262</f>
        <v>0</v>
      </c>
      <c r="HJ8">
        <f>'アンケート回答入力シート'!D263</f>
        <v>0</v>
      </c>
      <c r="HK8">
        <f>'アンケート回答入力シート'!D264</f>
        <v>0</v>
      </c>
      <c r="HL8">
        <f>'アンケート回答入力シート'!D265</f>
        <v>0</v>
      </c>
      <c r="HM8">
        <f>'アンケート回答入力シート'!D266</f>
        <v>0</v>
      </c>
      <c r="HN8">
        <f>'アンケート回答入力シート'!D267</f>
        <v>0</v>
      </c>
      <c r="HO8">
        <f>'アンケート回答入力シート'!D268</f>
        <v>0</v>
      </c>
      <c r="HP8">
        <f>'アンケート回答入力シート'!D270</f>
        <v>0</v>
      </c>
      <c r="HQ8">
        <f>'アンケート回答入力シート'!D271</f>
        <v>0</v>
      </c>
      <c r="HR8">
        <f>'アンケート回答入力シート'!C274</f>
        <v>0</v>
      </c>
      <c r="HS8">
        <f>'アンケート回答入力シート'!C275</f>
        <v>0</v>
      </c>
      <c r="HT8">
        <f>'アンケート回答入力シート'!C276</f>
        <v>0</v>
      </c>
      <c r="HU8">
        <f>'アンケート回答入力シート'!C277</f>
        <v>0</v>
      </c>
      <c r="HV8">
        <f>'アンケート回答入力シート'!C278</f>
        <v>0</v>
      </c>
      <c r="HW8">
        <f>'アンケート回答入力シート'!C279</f>
        <v>0</v>
      </c>
      <c r="HX8">
        <f>'アンケート回答入力シート'!C280</f>
        <v>0</v>
      </c>
      <c r="HY8">
        <f>'アンケート回答入力シート'!C281</f>
        <v>0</v>
      </c>
      <c r="HZ8">
        <f>'アンケート回答入力シート'!C282</f>
        <v>0</v>
      </c>
      <c r="IA8">
        <f>'アンケート回答入力シート'!C283</f>
        <v>0</v>
      </c>
      <c r="IB8">
        <f>'アンケート回答入力シート'!C284</f>
        <v>0</v>
      </c>
      <c r="IC8">
        <f>'アンケート回答入力シート'!C286</f>
        <v>0</v>
      </c>
      <c r="ID8">
        <f>'アンケート回答入力シート'!C287</f>
        <v>0</v>
      </c>
      <c r="IE8">
        <f>'アンケート回答入力シート'!D288</f>
        <v>0</v>
      </c>
      <c r="IF8">
        <f>'アンケート回答入力シート'!D289</f>
        <v>0</v>
      </c>
      <c r="IG8">
        <f>'アンケート回答入力シート'!D290</f>
        <v>0</v>
      </c>
      <c r="IH8">
        <f>'アンケート回答入力シート'!D291</f>
        <v>0</v>
      </c>
      <c r="II8">
        <f>'アンケート回答入力シート'!D292</f>
        <v>0</v>
      </c>
      <c r="IJ8">
        <f>'アンケート回答入力シート'!D293</f>
        <v>0</v>
      </c>
      <c r="IK8">
        <f>'アンケート回答入力シート'!D294</f>
        <v>0</v>
      </c>
      <c r="IL8">
        <f>'アンケート回答入力シート'!D295</f>
        <v>0</v>
      </c>
      <c r="IM8">
        <f>'アンケート回答入力シート'!D297</f>
        <v>0</v>
      </c>
      <c r="IN8">
        <f>'アンケート回答入力シート'!D297</f>
        <v>0</v>
      </c>
      <c r="IO8">
        <f>'アンケート回答入力シート'!D298</f>
        <v>0</v>
      </c>
      <c r="IP8">
        <f>'アンケート回答入力シート'!D299</f>
        <v>0</v>
      </c>
      <c r="IQ8">
        <f>'アンケート回答入力シート'!D300</f>
        <v>0</v>
      </c>
      <c r="IR8">
        <f>'アンケート回答入力シート'!D301</f>
        <v>0</v>
      </c>
      <c r="IS8" t="str">
        <f>'アンケート回答入力シート'!C305</f>
        <v/>
      </c>
      <c r="IT8" t="str">
        <f>'アンケート回答入力シート'!C306</f>
        <v/>
      </c>
      <c r="IU8" s="82" t="str">
        <f>'アンケート回答入力シート'!C307</f>
        <v/>
      </c>
      <c r="IV8" s="82" t="str">
        <f>'アンケート回答入力シート'!C308</f>
        <v/>
      </c>
      <c r="IW8" t="str">
        <f>'アンケート回答入力シート'!C309</f>
        <v/>
      </c>
      <c r="IX8" t="str">
        <f>'アンケート回答入力シート'!C310</f>
        <v/>
      </c>
      <c r="IY8" t="str">
        <f>'アンケート回答入力シート'!C311</f>
        <v/>
      </c>
      <c r="IZ8" t="str">
        <f>'アンケート回答入力シート'!C312</f>
        <v/>
      </c>
      <c r="JA8" t="str">
        <f>'アンケート回答入力シート'!C313</f>
        <v/>
      </c>
      <c r="JB8">
        <f>'アンケート回答入力シート'!C317</f>
        <v>0</v>
      </c>
      <c r="JC8">
        <f>'アンケート回答入力シート'!C318</f>
        <v>0</v>
      </c>
      <c r="JD8">
        <f>'アンケート回答入力シート'!C319</f>
        <v>0</v>
      </c>
      <c r="JE8">
        <f>'アンケート回答入力シート'!C320</f>
        <v>0</v>
      </c>
      <c r="JF8">
        <f>'アンケート回答入力シート'!C321</f>
        <v>0</v>
      </c>
      <c r="JG8">
        <f>'アンケート回答入力シート'!C322</f>
        <v>0</v>
      </c>
      <c r="JH8">
        <f>'アンケート回答入力シート'!C323</f>
        <v>0</v>
      </c>
      <c r="JI8" t="str">
        <f>'アンケート回答入力シート'!C324</f>
        <v/>
      </c>
    </row>
  </sheetData>
  <mergeCells count="260">
    <mergeCell ref="V5:AB5"/>
    <mergeCell ref="AC5:AK5"/>
    <mergeCell ref="AP5:AS5"/>
    <mergeCell ref="GM3:GM6"/>
    <mergeCell ref="HE4:HE6"/>
    <mergeCell ref="GY3:HJ3"/>
    <mergeCell ref="HL4:HL6"/>
    <mergeCell ref="HM4:HM6"/>
    <mergeCell ref="HP3:HQ3"/>
    <mergeCell ref="HP4:HP6"/>
    <mergeCell ref="HQ4:HQ6"/>
    <mergeCell ref="AT5:AT6"/>
    <mergeCell ref="FG3:FH3"/>
    <mergeCell ref="FH4:FH6"/>
    <mergeCell ref="HN4:HN6"/>
    <mergeCell ref="HK4:HK6"/>
    <mergeCell ref="HA4:HA6"/>
    <mergeCell ref="GZ4:GZ6"/>
    <mergeCell ref="GY4:GY6"/>
    <mergeCell ref="GX4:GX6"/>
    <mergeCell ref="FC4:FC6"/>
    <mergeCell ref="FB4:FB6"/>
    <mergeCell ref="FA4:FA6"/>
    <mergeCell ref="EZ4:EZ6"/>
    <mergeCell ref="HX4:HX6"/>
    <mergeCell ref="HW4:HW6"/>
    <mergeCell ref="HV4:HV6"/>
    <mergeCell ref="HU4:HU6"/>
    <mergeCell ref="HT4:HT6"/>
    <mergeCell ref="HS4:HS6"/>
    <mergeCell ref="ID4:ID6"/>
    <mergeCell ref="IJ4:IJ6"/>
    <mergeCell ref="II4:II6"/>
    <mergeCell ref="IH4:IH6"/>
    <mergeCell ref="IG4:IG6"/>
    <mergeCell ref="IF4:IF6"/>
    <mergeCell ref="IE4:IE5"/>
    <mergeCell ref="JI3:JI6"/>
    <mergeCell ref="JH4:JH6"/>
    <mergeCell ref="JG4:JG6"/>
    <mergeCell ref="JF4:JF6"/>
    <mergeCell ref="JE4:JE6"/>
    <mergeCell ref="IX3:IX6"/>
    <mergeCell ref="IW3:IW6"/>
    <mergeCell ref="IV3:IV6"/>
    <mergeCell ref="IU3:IU6"/>
    <mergeCell ref="JB4:JB6"/>
    <mergeCell ref="JB3:JH3"/>
    <mergeCell ref="JD4:JD6"/>
    <mergeCell ref="IQ3:IR3"/>
    <mergeCell ref="IQ4:IQ6"/>
    <mergeCell ref="IK4:IK5"/>
    <mergeCell ref="IL4:IL5"/>
    <mergeCell ref="IC4:IC6"/>
    <mergeCell ref="JA3:JA6"/>
    <mergeCell ref="IZ3:IZ6"/>
    <mergeCell ref="IY3:IY6"/>
    <mergeCell ref="JC4:JC6"/>
    <mergeCell ref="IT3:IT6"/>
    <mergeCell ref="IS3:IS6"/>
    <mergeCell ref="IR4:IR6"/>
    <mergeCell ref="IP4:IP6"/>
    <mergeCell ref="IO4:IO6"/>
    <mergeCell ref="IN4:IN6"/>
    <mergeCell ref="IM4:IM6"/>
    <mergeCell ref="IC3:IE3"/>
    <mergeCell ref="IM3:IO3"/>
    <mergeCell ref="GF4:GF6"/>
    <mergeCell ref="GE4:GE6"/>
    <mergeCell ref="GD4:GD6"/>
    <mergeCell ref="GC4:GC6"/>
    <mergeCell ref="GB4:GB6"/>
    <mergeCell ref="GA4:GA6"/>
    <mergeCell ref="GU4:GU6"/>
    <mergeCell ref="GT4:GT6"/>
    <mergeCell ref="GS4:GS6"/>
    <mergeCell ref="GR4:GR6"/>
    <mergeCell ref="GQ4:GQ6"/>
    <mergeCell ref="GP4:GP6"/>
    <mergeCell ref="EY4:EY6"/>
    <mergeCell ref="DX4:DX6"/>
    <mergeCell ref="FD4:FD6"/>
    <mergeCell ref="FN3:FN6"/>
    <mergeCell ref="FO3:FO6"/>
    <mergeCell ref="FM4:FM6"/>
    <mergeCell ref="FL4:FL6"/>
    <mergeCell ref="FK4:FK6"/>
    <mergeCell ref="FJ4:FJ6"/>
    <mergeCell ref="FI4:FI6"/>
    <mergeCell ref="EP4:EP6"/>
    <mergeCell ref="FG4:FG6"/>
    <mergeCell ref="FF4:FF6"/>
    <mergeCell ref="FE4:FE6"/>
    <mergeCell ref="EL4:EL6"/>
    <mergeCell ref="EK4:EK6"/>
    <mergeCell ref="EJ4:EJ6"/>
    <mergeCell ref="EI4:EI6"/>
    <mergeCell ref="EG4:EG6"/>
    <mergeCell ref="EF4:EF6"/>
    <mergeCell ref="DO4:DO6"/>
    <mergeCell ref="DP4:DP6"/>
    <mergeCell ref="DW4:DW6"/>
    <mergeCell ref="EX4:EX6"/>
    <mergeCell ref="EW4:EW6"/>
    <mergeCell ref="EV4:EV6"/>
    <mergeCell ref="EU4:EU6"/>
    <mergeCell ref="ET4:ET6"/>
    <mergeCell ref="ES4:ES6"/>
    <mergeCell ref="ER4:ER6"/>
    <mergeCell ref="EQ4:EQ6"/>
    <mergeCell ref="EE4:EE6"/>
    <mergeCell ref="ED4:ED6"/>
    <mergeCell ref="EC4:EC6"/>
    <mergeCell ref="EB4:EB6"/>
    <mergeCell ref="EA4:EA6"/>
    <mergeCell ref="DY4:DY6"/>
    <mergeCell ref="EO4:EO6"/>
    <mergeCell ref="EN4:EN6"/>
    <mergeCell ref="EM4:EM6"/>
    <mergeCell ref="DZ4:DZ6"/>
    <mergeCell ref="EH4:EH6"/>
    <mergeCell ref="DQ4:DQ6"/>
    <mergeCell ref="HK3:HO3"/>
    <mergeCell ref="HR3:IB3"/>
    <mergeCell ref="GN3:GO3"/>
    <mergeCell ref="GP3:GU3"/>
    <mergeCell ref="GV3:GX3"/>
    <mergeCell ref="GL3:GL6"/>
    <mergeCell ref="GN4:GN6"/>
    <mergeCell ref="GO4:GO6"/>
    <mergeCell ref="HB4:HB6"/>
    <mergeCell ref="GW4:GW6"/>
    <mergeCell ref="GV4:GV6"/>
    <mergeCell ref="HG4:HG6"/>
    <mergeCell ref="HF4:HF6"/>
    <mergeCell ref="HD4:HD6"/>
    <mergeCell ref="HC4:HC6"/>
    <mergeCell ref="HJ4:HJ6"/>
    <mergeCell ref="HI4:HI6"/>
    <mergeCell ref="HH4:HH6"/>
    <mergeCell ref="HZ4:HZ6"/>
    <mergeCell ref="HY4:HY6"/>
    <mergeCell ref="HO4:HO6"/>
    <mergeCell ref="IB4:IB6"/>
    <mergeCell ref="IA4:IA6"/>
    <mergeCell ref="HR4:HR6"/>
    <mergeCell ref="CD4:CG4"/>
    <mergeCell ref="CD5:CD6"/>
    <mergeCell ref="CE5:CE6"/>
    <mergeCell ref="CF5:CF6"/>
    <mergeCell ref="CG5:CG6"/>
    <mergeCell ref="CZ4:DF4"/>
    <mergeCell ref="CZ5:CZ6"/>
    <mergeCell ref="GA3:GB3"/>
    <mergeCell ref="DI4:DI6"/>
    <mergeCell ref="DV4:DV6"/>
    <mergeCell ref="DU4:DU6"/>
    <mergeCell ref="DT4:DT6"/>
    <mergeCell ref="DS4:DS6"/>
    <mergeCell ref="DR4:DR6"/>
    <mergeCell ref="DM4:DM6"/>
    <mergeCell ref="DL4:DL6"/>
    <mergeCell ref="DK4:DK6"/>
    <mergeCell ref="DJ4:DJ6"/>
    <mergeCell ref="DN4:DN6"/>
    <mergeCell ref="DR3:ED3"/>
    <mergeCell ref="EF3:EL3"/>
    <mergeCell ref="EO3:ER3"/>
    <mergeCell ref="ET3:EW3"/>
    <mergeCell ref="EY3:FB3"/>
    <mergeCell ref="GC3:GD3"/>
    <mergeCell ref="GE3:GF3"/>
    <mergeCell ref="GH3:GI3"/>
    <mergeCell ref="GJ3:GJ6"/>
    <mergeCell ref="GK3:GK6"/>
    <mergeCell ref="FD3:FE3"/>
    <mergeCell ref="FI3:FJ3"/>
    <mergeCell ref="FK3:FM3"/>
    <mergeCell ref="FU3:FW3"/>
    <mergeCell ref="FX3:FZ3"/>
    <mergeCell ref="FZ4:FZ6"/>
    <mergeCell ref="FY4:FY6"/>
    <mergeCell ref="FX4:FX6"/>
    <mergeCell ref="FW4:FW6"/>
    <mergeCell ref="FP3:FP6"/>
    <mergeCell ref="FT3:FT6"/>
    <mergeCell ref="FS3:FS6"/>
    <mergeCell ref="FR3:FR6"/>
    <mergeCell ref="FQ3:FQ6"/>
    <mergeCell ref="FU4:FU6"/>
    <mergeCell ref="FV4:FV6"/>
    <mergeCell ref="GI4:GI6"/>
    <mergeCell ref="GH4:GH6"/>
    <mergeCell ref="GG4:GG6"/>
    <mergeCell ref="CR5:CR6"/>
    <mergeCell ref="CS5:CT5"/>
    <mergeCell ref="CU5:CV5"/>
    <mergeCell ref="CW5:CX5"/>
    <mergeCell ref="CY5:CY6"/>
    <mergeCell ref="DI3:DL3"/>
    <mergeCell ref="DA5:DA6"/>
    <mergeCell ref="DB5:DB6"/>
    <mergeCell ref="DC5:DC6"/>
    <mergeCell ref="DD5:DD6"/>
    <mergeCell ref="CD3:DH3"/>
    <mergeCell ref="CH4:CP4"/>
    <mergeCell ref="CQ4:CY4"/>
    <mergeCell ref="DE5:DE6"/>
    <mergeCell ref="DF5:DF6"/>
    <mergeCell ref="DG4:DH4"/>
    <mergeCell ref="DG5:DG6"/>
    <mergeCell ref="DH5:DH6"/>
    <mergeCell ref="CJ5:CK5"/>
    <mergeCell ref="CL5:CM5"/>
    <mergeCell ref="CN5:CO5"/>
    <mergeCell ref="CP5:CP6"/>
    <mergeCell ref="CQ5:CQ6"/>
    <mergeCell ref="CI5:CI6"/>
    <mergeCell ref="CH5:CH6"/>
    <mergeCell ref="BW5:BY5"/>
    <mergeCell ref="BZ5:BZ6"/>
    <mergeCell ref="AV5:AX5"/>
    <mergeCell ref="AY5:BA5"/>
    <mergeCell ref="BB5:BC5"/>
    <mergeCell ref="BD5:BF5"/>
    <mergeCell ref="BG5:BI5"/>
    <mergeCell ref="BJ5:BK5"/>
    <mergeCell ref="BL4:BN4"/>
    <mergeCell ref="BO4:BS4"/>
    <mergeCell ref="BL5:BN5"/>
    <mergeCell ref="BO5:BQ5"/>
    <mergeCell ref="BR5:BS5"/>
    <mergeCell ref="BT5:BV5"/>
    <mergeCell ref="CA5:CA6"/>
    <mergeCell ref="CB5:CB6"/>
    <mergeCell ref="CC5:CC6"/>
    <mergeCell ref="DN3:DP3"/>
    <mergeCell ref="B5:B6"/>
    <mergeCell ref="C5:C6"/>
    <mergeCell ref="D5:D6"/>
    <mergeCell ref="E5:E6"/>
    <mergeCell ref="F5:F6"/>
    <mergeCell ref="G5:G6"/>
    <mergeCell ref="AL5:AN5"/>
    <mergeCell ref="AU5:AU6"/>
    <mergeCell ref="AV3:BC3"/>
    <mergeCell ref="H5:H6"/>
    <mergeCell ref="I5:I6"/>
    <mergeCell ref="J5:J6"/>
    <mergeCell ref="K5:K6"/>
    <mergeCell ref="L5:L6"/>
    <mergeCell ref="M5:U5"/>
    <mergeCell ref="BD3:BK3"/>
    <mergeCell ref="BL3:BS3"/>
    <mergeCell ref="BT3:BY4"/>
    <mergeCell ref="BZ3:CC4"/>
    <mergeCell ref="AV4:AX4"/>
    <mergeCell ref="AY4:BC4"/>
    <mergeCell ref="BD4:BF4"/>
    <mergeCell ref="BG4:BK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6"/>
  <sheetViews>
    <sheetView zoomScale="87" zoomScaleNormal="87" workbookViewId="0" topLeftCell="A1">
      <selection activeCell="A2" sqref="A2"/>
    </sheetView>
  </sheetViews>
  <sheetFormatPr defaultColWidth="9.140625" defaultRowHeight="15"/>
  <cols>
    <col min="1" max="1" width="8.8515625" style="0" customWidth="1"/>
    <col min="239" max="240" width="11.421875" style="0" bestFit="1" customWidth="1"/>
    <col min="246" max="247" width="11.57421875" style="0" bestFit="1" customWidth="1"/>
  </cols>
  <sheetData>
    <row r="1" spans="1:259" ht="15">
      <c r="A1" s="161">
        <v>1</v>
      </c>
      <c r="B1" s="156">
        <v>2</v>
      </c>
      <c r="C1" s="156">
        <v>3</v>
      </c>
      <c r="D1" s="156">
        <v>4</v>
      </c>
      <c r="E1" s="156">
        <v>5</v>
      </c>
      <c r="F1" s="156">
        <v>6</v>
      </c>
      <c r="G1" s="156">
        <v>7</v>
      </c>
      <c r="H1" s="156">
        <v>8</v>
      </c>
      <c r="I1" s="156">
        <v>9</v>
      </c>
      <c r="J1" s="156">
        <v>10</v>
      </c>
      <c r="K1" s="156">
        <v>11</v>
      </c>
      <c r="L1" s="156">
        <v>12</v>
      </c>
      <c r="M1" s="156">
        <v>13</v>
      </c>
      <c r="N1" s="156">
        <v>14</v>
      </c>
      <c r="O1" s="156">
        <v>15</v>
      </c>
      <c r="P1" s="156">
        <v>16</v>
      </c>
      <c r="Q1" s="156">
        <v>17</v>
      </c>
      <c r="R1" s="156">
        <v>18</v>
      </c>
      <c r="S1" s="156">
        <v>19</v>
      </c>
      <c r="T1" s="156">
        <v>20</v>
      </c>
      <c r="U1" s="156">
        <v>21</v>
      </c>
      <c r="V1" s="156">
        <v>22</v>
      </c>
      <c r="W1" s="156">
        <v>23</v>
      </c>
      <c r="X1" s="156">
        <v>24</v>
      </c>
      <c r="Y1" s="156">
        <v>25</v>
      </c>
      <c r="Z1" s="156">
        <v>26</v>
      </c>
      <c r="AA1" s="156">
        <v>27</v>
      </c>
      <c r="AB1" s="156">
        <v>28</v>
      </c>
      <c r="AC1" s="156">
        <v>29</v>
      </c>
      <c r="AD1" s="156">
        <v>30</v>
      </c>
      <c r="AE1" s="156">
        <v>31</v>
      </c>
      <c r="AF1" s="156">
        <v>32</v>
      </c>
      <c r="AG1" s="156">
        <v>33</v>
      </c>
      <c r="AH1" s="156">
        <v>34</v>
      </c>
      <c r="AI1" s="156">
        <v>35</v>
      </c>
      <c r="AJ1" s="156">
        <v>36</v>
      </c>
      <c r="AK1" s="156">
        <v>37</v>
      </c>
      <c r="AL1" s="156">
        <v>38</v>
      </c>
      <c r="AM1" s="156">
        <v>39</v>
      </c>
      <c r="AN1" s="156">
        <v>40</v>
      </c>
      <c r="AO1" s="156">
        <v>41</v>
      </c>
      <c r="AP1" s="156">
        <v>42</v>
      </c>
      <c r="AQ1" s="156">
        <v>43</v>
      </c>
      <c r="AR1" s="156">
        <v>44</v>
      </c>
      <c r="AS1" s="156">
        <v>45</v>
      </c>
      <c r="AT1" s="156">
        <v>46</v>
      </c>
      <c r="AU1" s="156">
        <v>47</v>
      </c>
      <c r="AV1" s="156">
        <v>48</v>
      </c>
      <c r="AW1" s="156">
        <v>49</v>
      </c>
      <c r="AX1" s="156">
        <v>50</v>
      </c>
      <c r="AY1" s="156">
        <v>51</v>
      </c>
      <c r="AZ1" s="156">
        <v>52</v>
      </c>
      <c r="BA1" s="156">
        <v>53</v>
      </c>
      <c r="BB1" s="156">
        <v>54</v>
      </c>
      <c r="BC1" s="156">
        <v>55</v>
      </c>
      <c r="BD1" s="156">
        <v>56</v>
      </c>
      <c r="BE1" s="156">
        <v>57</v>
      </c>
      <c r="BF1" s="156">
        <v>58</v>
      </c>
      <c r="BG1" s="156">
        <v>59</v>
      </c>
      <c r="BH1" s="156">
        <v>60</v>
      </c>
      <c r="BI1" s="156">
        <v>61</v>
      </c>
      <c r="BJ1" s="156">
        <v>62</v>
      </c>
      <c r="BK1" s="156">
        <v>63</v>
      </c>
      <c r="BL1" s="156">
        <v>64</v>
      </c>
      <c r="BM1" s="156">
        <v>65</v>
      </c>
      <c r="BN1" s="156">
        <v>66</v>
      </c>
      <c r="BO1" s="156">
        <v>67</v>
      </c>
      <c r="BP1" s="156">
        <v>68</v>
      </c>
      <c r="BQ1" s="156">
        <v>69</v>
      </c>
      <c r="BR1" s="156">
        <v>70</v>
      </c>
      <c r="BS1" s="156">
        <v>71</v>
      </c>
      <c r="BT1" s="156">
        <v>72</v>
      </c>
      <c r="BU1" s="156">
        <v>73</v>
      </c>
      <c r="BV1" s="156">
        <v>74</v>
      </c>
      <c r="BW1" s="156">
        <v>75</v>
      </c>
      <c r="BX1" s="156">
        <v>76</v>
      </c>
      <c r="BY1" s="156">
        <v>77</v>
      </c>
      <c r="BZ1" s="156">
        <v>78</v>
      </c>
      <c r="CA1" s="156">
        <v>79</v>
      </c>
      <c r="CB1" s="156">
        <v>80</v>
      </c>
      <c r="CC1" s="156">
        <v>81</v>
      </c>
      <c r="CD1" s="156">
        <v>82</v>
      </c>
      <c r="CE1" s="156">
        <v>83</v>
      </c>
      <c r="CF1" s="156">
        <v>84</v>
      </c>
      <c r="CG1" s="156">
        <v>85</v>
      </c>
      <c r="CH1" s="156">
        <v>86</v>
      </c>
      <c r="CI1" s="156">
        <v>87</v>
      </c>
      <c r="CJ1" s="156">
        <v>88</v>
      </c>
      <c r="CK1" s="156">
        <v>89</v>
      </c>
      <c r="CL1" s="156">
        <v>90</v>
      </c>
      <c r="CM1" s="156">
        <v>91</v>
      </c>
      <c r="CN1" s="156">
        <v>92</v>
      </c>
      <c r="CO1" s="156">
        <v>93</v>
      </c>
      <c r="CP1" s="156">
        <v>94</v>
      </c>
      <c r="CQ1" s="156">
        <v>95</v>
      </c>
      <c r="CR1" s="156">
        <v>96</v>
      </c>
      <c r="CS1" s="156">
        <v>97</v>
      </c>
      <c r="CT1" s="156">
        <v>98</v>
      </c>
      <c r="CU1" s="156">
        <v>99</v>
      </c>
      <c r="CV1" s="156">
        <v>100</v>
      </c>
      <c r="CW1" s="156">
        <v>101</v>
      </c>
      <c r="CX1" s="156">
        <v>102</v>
      </c>
      <c r="CY1" s="156">
        <v>103</v>
      </c>
      <c r="CZ1" s="156">
        <v>104</v>
      </c>
      <c r="DA1" s="156">
        <v>105</v>
      </c>
      <c r="DB1" s="156">
        <v>106</v>
      </c>
      <c r="DC1" s="156">
        <v>107</v>
      </c>
      <c r="DD1" s="156">
        <v>108</v>
      </c>
      <c r="DE1" s="156">
        <v>109</v>
      </c>
      <c r="DF1" s="156">
        <v>110</v>
      </c>
      <c r="DG1" s="156">
        <v>111</v>
      </c>
      <c r="DH1" s="156">
        <v>112</v>
      </c>
      <c r="DI1" s="156">
        <v>113</v>
      </c>
      <c r="DJ1" s="156">
        <v>114</v>
      </c>
      <c r="DK1" s="156">
        <v>115</v>
      </c>
      <c r="DL1" s="156">
        <v>116</v>
      </c>
      <c r="DM1" s="156">
        <v>117</v>
      </c>
      <c r="DN1" s="156">
        <v>118</v>
      </c>
      <c r="DO1" s="156">
        <v>119</v>
      </c>
      <c r="DP1" s="156">
        <v>120</v>
      </c>
      <c r="DQ1" s="156">
        <v>121</v>
      </c>
      <c r="DR1" s="156">
        <v>122</v>
      </c>
      <c r="DS1" s="156">
        <v>123</v>
      </c>
      <c r="DT1" s="156">
        <v>124</v>
      </c>
      <c r="DU1" s="156">
        <v>125</v>
      </c>
      <c r="DV1" s="156">
        <v>126</v>
      </c>
      <c r="DW1" s="156">
        <v>127</v>
      </c>
      <c r="DX1" s="156">
        <v>128</v>
      </c>
      <c r="DY1" s="156">
        <v>129</v>
      </c>
      <c r="DZ1" s="156">
        <v>130</v>
      </c>
      <c r="EA1" s="156">
        <v>131</v>
      </c>
      <c r="EB1" s="156">
        <v>132</v>
      </c>
      <c r="EC1" s="156">
        <v>133</v>
      </c>
      <c r="ED1" s="156">
        <v>134</v>
      </c>
      <c r="EE1" s="156">
        <v>135</v>
      </c>
      <c r="EF1" s="156">
        <v>136</v>
      </c>
      <c r="EG1" s="156">
        <v>137</v>
      </c>
      <c r="EH1" s="156">
        <v>138</v>
      </c>
      <c r="EI1" s="156">
        <v>139</v>
      </c>
      <c r="EJ1" s="156">
        <v>140</v>
      </c>
      <c r="EK1" s="156">
        <v>141</v>
      </c>
      <c r="EL1" s="156">
        <v>142</v>
      </c>
      <c r="EM1" s="156">
        <v>143</v>
      </c>
      <c r="EN1" s="156">
        <v>144</v>
      </c>
      <c r="EO1" s="156">
        <v>145</v>
      </c>
      <c r="EP1" s="156">
        <v>146</v>
      </c>
      <c r="EQ1" s="156">
        <v>147</v>
      </c>
      <c r="ER1" s="156">
        <v>148</v>
      </c>
      <c r="ES1" s="156">
        <v>149</v>
      </c>
      <c r="ET1" s="156">
        <v>150</v>
      </c>
      <c r="EU1" s="156">
        <v>151</v>
      </c>
      <c r="EV1" s="156">
        <v>152</v>
      </c>
      <c r="EW1" s="156">
        <v>153</v>
      </c>
      <c r="EX1" s="156">
        <v>154</v>
      </c>
      <c r="EY1" s="156">
        <v>155</v>
      </c>
      <c r="EZ1" s="156">
        <v>156</v>
      </c>
      <c r="FA1" s="156">
        <v>157</v>
      </c>
      <c r="FB1" s="156">
        <v>158</v>
      </c>
      <c r="FC1" s="156">
        <v>159</v>
      </c>
      <c r="FD1" s="156">
        <v>160</v>
      </c>
      <c r="FE1" s="156">
        <v>161</v>
      </c>
      <c r="FF1" s="156">
        <v>162</v>
      </c>
      <c r="FG1" s="156">
        <v>163</v>
      </c>
      <c r="FH1" s="156">
        <v>164</v>
      </c>
      <c r="FI1" s="156">
        <v>165</v>
      </c>
      <c r="FJ1" s="156">
        <v>166</v>
      </c>
      <c r="FK1" s="156">
        <v>167</v>
      </c>
      <c r="FL1" s="156">
        <v>168</v>
      </c>
      <c r="FM1" s="156">
        <v>169</v>
      </c>
      <c r="FN1" s="156">
        <v>170</v>
      </c>
      <c r="FO1" s="156">
        <v>171</v>
      </c>
      <c r="FP1" s="156">
        <v>172</v>
      </c>
      <c r="FQ1" s="156">
        <v>173</v>
      </c>
      <c r="FR1" s="156">
        <v>174</v>
      </c>
      <c r="FS1" s="156">
        <v>175</v>
      </c>
      <c r="FT1" s="156">
        <v>176</v>
      </c>
      <c r="FU1" s="156">
        <v>177</v>
      </c>
      <c r="FV1" s="156">
        <v>178</v>
      </c>
      <c r="FW1" s="156">
        <v>179</v>
      </c>
      <c r="FX1" s="156">
        <v>180</v>
      </c>
      <c r="FY1" s="156">
        <v>181</v>
      </c>
      <c r="FZ1" s="156">
        <v>182</v>
      </c>
      <c r="GA1" s="156">
        <v>183</v>
      </c>
      <c r="GB1" s="156">
        <v>184</v>
      </c>
      <c r="GC1" s="156">
        <v>185</v>
      </c>
      <c r="GD1" s="156">
        <v>186</v>
      </c>
      <c r="GE1" s="156">
        <v>187</v>
      </c>
      <c r="GF1" s="156">
        <v>188</v>
      </c>
      <c r="GG1" s="156">
        <v>189</v>
      </c>
      <c r="GH1" s="156">
        <v>190</v>
      </c>
      <c r="GI1" s="156">
        <v>191</v>
      </c>
      <c r="GJ1" s="156">
        <v>192</v>
      </c>
      <c r="GK1" s="156">
        <v>193</v>
      </c>
      <c r="GL1" s="156">
        <v>194</v>
      </c>
      <c r="GM1" s="156">
        <v>195</v>
      </c>
      <c r="GN1" s="156">
        <v>196</v>
      </c>
      <c r="GO1" s="156">
        <v>197</v>
      </c>
      <c r="GP1" s="156">
        <v>198</v>
      </c>
      <c r="GQ1" s="156">
        <v>199</v>
      </c>
      <c r="GR1" s="156">
        <v>200</v>
      </c>
      <c r="GS1" s="156">
        <v>201</v>
      </c>
      <c r="GT1" s="156">
        <v>202</v>
      </c>
      <c r="GU1" s="156">
        <v>203</v>
      </c>
      <c r="GV1" s="156">
        <v>204</v>
      </c>
      <c r="GW1" s="156">
        <v>205</v>
      </c>
      <c r="GX1" s="156">
        <v>206</v>
      </c>
      <c r="GY1" s="156">
        <v>207</v>
      </c>
      <c r="GZ1" s="156">
        <v>208</v>
      </c>
      <c r="HA1" s="156">
        <v>209</v>
      </c>
      <c r="HB1" s="156">
        <v>210</v>
      </c>
      <c r="HC1" s="156">
        <v>211</v>
      </c>
      <c r="HD1" s="156">
        <v>212</v>
      </c>
      <c r="HE1" s="156">
        <v>213</v>
      </c>
      <c r="HF1" s="156">
        <v>214</v>
      </c>
      <c r="HG1" s="156">
        <v>215</v>
      </c>
      <c r="HH1" s="156">
        <v>216</v>
      </c>
      <c r="HI1" s="156">
        <v>217</v>
      </c>
      <c r="HJ1" s="156">
        <v>218</v>
      </c>
      <c r="HK1" s="156">
        <v>219</v>
      </c>
      <c r="HL1" s="156">
        <v>220</v>
      </c>
      <c r="HM1" s="156">
        <v>221</v>
      </c>
      <c r="HN1" s="156">
        <v>222</v>
      </c>
      <c r="HO1" s="156">
        <v>223</v>
      </c>
      <c r="HP1" s="156">
        <v>224</v>
      </c>
      <c r="HQ1" s="156">
        <v>225</v>
      </c>
      <c r="HR1" s="156">
        <v>226</v>
      </c>
      <c r="HS1" s="156">
        <v>227</v>
      </c>
      <c r="HT1" s="156">
        <v>228</v>
      </c>
      <c r="HU1" s="156">
        <v>229</v>
      </c>
      <c r="HV1" s="156">
        <v>230</v>
      </c>
      <c r="HW1" s="156">
        <v>231</v>
      </c>
      <c r="HX1" s="156">
        <v>232</v>
      </c>
      <c r="HY1" s="156">
        <v>233</v>
      </c>
      <c r="HZ1" s="156">
        <v>234</v>
      </c>
      <c r="IA1" s="156">
        <v>235</v>
      </c>
      <c r="IB1" s="156">
        <v>236</v>
      </c>
      <c r="IC1" s="156">
        <v>237</v>
      </c>
      <c r="ID1" s="156">
        <v>238</v>
      </c>
      <c r="IE1" s="156">
        <v>239</v>
      </c>
      <c r="IF1" s="156">
        <v>240</v>
      </c>
      <c r="IG1" s="156">
        <v>241</v>
      </c>
      <c r="IH1" s="156">
        <v>242</v>
      </c>
      <c r="II1" s="156">
        <v>243</v>
      </c>
      <c r="IJ1" s="156">
        <v>244</v>
      </c>
      <c r="IK1" s="156">
        <v>245</v>
      </c>
      <c r="IL1" s="156">
        <v>246</v>
      </c>
      <c r="IM1" s="156">
        <v>247</v>
      </c>
      <c r="IN1" s="156">
        <v>248</v>
      </c>
      <c r="IO1" s="156">
        <v>249</v>
      </c>
      <c r="IP1" s="156">
        <v>250</v>
      </c>
      <c r="IQ1" s="156">
        <v>251</v>
      </c>
      <c r="IR1" s="156">
        <v>252</v>
      </c>
      <c r="IS1" s="156">
        <v>253</v>
      </c>
      <c r="IT1" s="156">
        <v>254</v>
      </c>
      <c r="IU1" s="156">
        <v>255</v>
      </c>
      <c r="IV1" s="156">
        <v>256</v>
      </c>
      <c r="IW1" s="156">
        <v>257</v>
      </c>
      <c r="IX1" s="156">
        <v>258</v>
      </c>
      <c r="IY1" s="156">
        <v>259</v>
      </c>
    </row>
    <row r="2" spans="1:259" ht="15">
      <c r="A2" s="155" t="s">
        <v>1561</v>
      </c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 t="s">
        <v>204</v>
      </c>
      <c r="AS2" s="156"/>
      <c r="AT2" s="156"/>
      <c r="AU2" s="156"/>
      <c r="AV2" s="156"/>
      <c r="AW2" s="156"/>
      <c r="AX2" s="156"/>
      <c r="AY2" s="156"/>
      <c r="AZ2" s="156" t="s">
        <v>205</v>
      </c>
      <c r="BA2" s="156"/>
      <c r="BB2" s="156"/>
      <c r="BC2" s="156"/>
      <c r="BD2" s="156"/>
      <c r="BE2" s="156"/>
      <c r="BF2" s="156"/>
      <c r="BG2" s="156"/>
      <c r="BH2" s="156" t="s">
        <v>207</v>
      </c>
      <c r="BI2" s="156"/>
      <c r="BJ2" s="156"/>
      <c r="BK2" s="156"/>
      <c r="BL2" s="156"/>
      <c r="BM2" s="156"/>
      <c r="BN2" s="156"/>
      <c r="BO2" s="156"/>
      <c r="BP2" s="156" t="s">
        <v>133</v>
      </c>
      <c r="BQ2" s="156"/>
      <c r="BR2" s="156"/>
      <c r="BS2" s="156"/>
      <c r="BT2" s="156"/>
      <c r="BU2" s="156"/>
      <c r="BV2" s="156" t="s">
        <v>55</v>
      </c>
      <c r="BW2" s="156"/>
      <c r="BX2" s="156"/>
      <c r="BY2" s="156"/>
      <c r="BZ2" s="156" t="s">
        <v>235</v>
      </c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 t="s">
        <v>68</v>
      </c>
      <c r="DF2" s="156"/>
      <c r="DG2" s="156"/>
      <c r="DH2" s="156"/>
      <c r="DI2" s="156" t="s">
        <v>272</v>
      </c>
      <c r="DJ2" s="156" t="s">
        <v>69</v>
      </c>
      <c r="DK2" s="156"/>
      <c r="DL2" s="156"/>
      <c r="DM2" s="156"/>
      <c r="DN2" s="156"/>
      <c r="DO2" s="156"/>
      <c r="DP2" s="156" t="s">
        <v>273</v>
      </c>
      <c r="DQ2" s="156" t="s">
        <v>70</v>
      </c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 t="s">
        <v>274</v>
      </c>
      <c r="ED2" s="156" t="s">
        <v>71</v>
      </c>
      <c r="EE2" s="156"/>
      <c r="EF2" s="156"/>
      <c r="EG2" s="156"/>
      <c r="EH2" s="156"/>
      <c r="EI2" s="156"/>
      <c r="EJ2" s="156" t="s">
        <v>275</v>
      </c>
      <c r="EK2" s="156" t="s">
        <v>1120</v>
      </c>
      <c r="EL2" s="156" t="s">
        <v>72</v>
      </c>
      <c r="EM2" s="156"/>
      <c r="EN2" s="156"/>
      <c r="EO2" s="156"/>
      <c r="EP2" s="156" t="s">
        <v>72</v>
      </c>
      <c r="EQ2" s="156" t="s">
        <v>73</v>
      </c>
      <c r="ER2" s="156"/>
      <c r="ES2" s="156"/>
      <c r="ET2" s="156"/>
      <c r="EU2" s="156" t="s">
        <v>73</v>
      </c>
      <c r="EV2" s="156" t="s">
        <v>74</v>
      </c>
      <c r="EW2" s="156"/>
      <c r="EX2" s="156"/>
      <c r="EY2" s="156"/>
      <c r="EZ2" s="156" t="s">
        <v>74</v>
      </c>
      <c r="FA2" s="156" t="s">
        <v>75</v>
      </c>
      <c r="FB2" s="156"/>
      <c r="FC2" s="156" t="s">
        <v>76</v>
      </c>
      <c r="FD2" s="156" t="s">
        <v>1121</v>
      </c>
      <c r="FE2" s="156" t="s">
        <v>1107</v>
      </c>
      <c r="FF2" s="156"/>
      <c r="FG2" s="156" t="s">
        <v>77</v>
      </c>
      <c r="FH2" s="156"/>
      <c r="FI2" s="156" t="s">
        <v>78</v>
      </c>
      <c r="FJ2" s="156"/>
      <c r="FK2" s="156"/>
      <c r="FL2" s="156" t="s">
        <v>79</v>
      </c>
      <c r="FM2" s="156" t="s">
        <v>80</v>
      </c>
      <c r="FN2" s="156" t="s">
        <v>0</v>
      </c>
      <c r="FO2" s="156" t="s">
        <v>81</v>
      </c>
      <c r="FP2" s="156" t="s">
        <v>1</v>
      </c>
      <c r="FQ2" s="156" t="s">
        <v>82</v>
      </c>
      <c r="FR2" s="156" t="s">
        <v>2</v>
      </c>
      <c r="FS2" s="156" t="s">
        <v>83</v>
      </c>
      <c r="FT2" s="156"/>
      <c r="FU2" s="156"/>
      <c r="FV2" s="156" t="s">
        <v>84</v>
      </c>
      <c r="FW2" s="156"/>
      <c r="FX2" s="156"/>
      <c r="FY2" s="156" t="s">
        <v>85</v>
      </c>
      <c r="FZ2" s="156"/>
      <c r="GA2" s="156" t="s">
        <v>86</v>
      </c>
      <c r="GB2" s="156"/>
      <c r="GC2" s="156" t="s">
        <v>87</v>
      </c>
      <c r="GD2" s="156"/>
      <c r="GE2" s="156" t="s">
        <v>88</v>
      </c>
      <c r="GF2" s="156" t="s">
        <v>89</v>
      </c>
      <c r="GG2" s="156"/>
      <c r="GH2" s="156" t="s">
        <v>90</v>
      </c>
      <c r="GI2" s="156" t="s">
        <v>91</v>
      </c>
      <c r="GJ2" s="156" t="s">
        <v>92</v>
      </c>
      <c r="GK2" s="156" t="s">
        <v>93</v>
      </c>
      <c r="GL2" s="156"/>
      <c r="GM2" s="156" t="s">
        <v>94</v>
      </c>
      <c r="GN2" s="156"/>
      <c r="GO2" s="156"/>
      <c r="GP2" s="156"/>
      <c r="GQ2" s="156"/>
      <c r="GR2" s="156"/>
      <c r="GS2" s="156" t="s">
        <v>95</v>
      </c>
      <c r="GT2" s="156"/>
      <c r="GU2" s="156"/>
      <c r="GV2" s="156" t="s">
        <v>96</v>
      </c>
      <c r="GW2" s="156"/>
      <c r="GX2" s="156" t="s">
        <v>97</v>
      </c>
      <c r="GY2" s="156"/>
      <c r="GZ2" s="156" t="s">
        <v>98</v>
      </c>
      <c r="HA2" s="156"/>
      <c r="HB2" s="156" t="s">
        <v>99</v>
      </c>
      <c r="HC2" s="156"/>
      <c r="HD2" s="156"/>
      <c r="HE2" s="156" t="s">
        <v>100</v>
      </c>
      <c r="HF2" s="156"/>
      <c r="HG2" s="156" t="s">
        <v>89</v>
      </c>
      <c r="HH2" s="156"/>
      <c r="HI2" s="156"/>
      <c r="HJ2" s="156" t="s">
        <v>101</v>
      </c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 t="s">
        <v>102</v>
      </c>
      <c r="HV2" s="156"/>
      <c r="HW2" s="156" t="s">
        <v>3</v>
      </c>
      <c r="HX2" s="156" t="s">
        <v>4</v>
      </c>
      <c r="HY2" s="156" t="s">
        <v>103</v>
      </c>
      <c r="HZ2" s="156" t="s">
        <v>104</v>
      </c>
      <c r="IA2" s="156" t="s">
        <v>105</v>
      </c>
      <c r="IB2" s="156" t="s">
        <v>106</v>
      </c>
      <c r="IC2" s="156" t="s">
        <v>107</v>
      </c>
      <c r="ID2" s="156" t="s">
        <v>108</v>
      </c>
      <c r="IE2" s="156" t="s">
        <v>109</v>
      </c>
      <c r="IF2" s="156" t="s">
        <v>110</v>
      </c>
      <c r="IG2" s="156"/>
      <c r="IH2" s="156" t="s">
        <v>111</v>
      </c>
      <c r="II2" s="156" t="s">
        <v>5</v>
      </c>
      <c r="IJ2" s="156" t="s">
        <v>112</v>
      </c>
      <c r="IK2" s="156" t="s">
        <v>113</v>
      </c>
      <c r="IL2" s="156" t="s">
        <v>1037</v>
      </c>
      <c r="IM2" s="156" t="s">
        <v>1038</v>
      </c>
      <c r="IN2" s="156" t="s">
        <v>895</v>
      </c>
      <c r="IO2" s="156" t="s">
        <v>896</v>
      </c>
      <c r="IP2" s="156" t="s">
        <v>114</v>
      </c>
      <c r="IQ2" s="156" t="s">
        <v>115</v>
      </c>
      <c r="IR2" s="156" t="s">
        <v>116</v>
      </c>
      <c r="IS2" s="156" t="s">
        <v>117</v>
      </c>
      <c r="IT2" s="156"/>
      <c r="IU2" s="156"/>
      <c r="IV2" s="156"/>
      <c r="IW2" s="156"/>
      <c r="IX2" s="156"/>
      <c r="IY2" s="156" t="s">
        <v>118</v>
      </c>
    </row>
    <row r="3" spans="1:259" ht="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 t="s">
        <v>119</v>
      </c>
      <c r="W3" s="156" t="s">
        <v>120</v>
      </c>
      <c r="X3" s="156" t="s">
        <v>121</v>
      </c>
      <c r="Y3" s="156" t="s">
        <v>122</v>
      </c>
      <c r="Z3" s="156" t="s">
        <v>123</v>
      </c>
      <c r="AA3" s="156" t="s">
        <v>198</v>
      </c>
      <c r="AB3" s="156" t="s">
        <v>124</v>
      </c>
      <c r="AC3" s="156" t="s">
        <v>125</v>
      </c>
      <c r="AD3" s="156" t="s">
        <v>126</v>
      </c>
      <c r="AE3" s="156" t="s">
        <v>127</v>
      </c>
      <c r="AF3" s="156" t="s">
        <v>128</v>
      </c>
      <c r="AG3" s="156" t="s">
        <v>129</v>
      </c>
      <c r="AH3" s="156" t="s">
        <v>130</v>
      </c>
      <c r="AI3" s="156" t="s">
        <v>1256</v>
      </c>
      <c r="AJ3" s="156" t="s">
        <v>131</v>
      </c>
      <c r="AK3" s="156" t="s">
        <v>132</v>
      </c>
      <c r="AL3" s="156" t="s">
        <v>133</v>
      </c>
      <c r="AM3" s="156" t="s">
        <v>134</v>
      </c>
      <c r="AN3" s="156" t="s">
        <v>887</v>
      </c>
      <c r="AO3" s="156" t="s">
        <v>888</v>
      </c>
      <c r="AP3" s="156" t="s">
        <v>889</v>
      </c>
      <c r="AQ3" s="156"/>
      <c r="AR3" s="156" t="s">
        <v>202</v>
      </c>
      <c r="AS3" s="156"/>
      <c r="AT3" s="156"/>
      <c r="AU3" s="156" t="s">
        <v>199</v>
      </c>
      <c r="AV3" s="156"/>
      <c r="AW3" s="156"/>
      <c r="AX3" s="156"/>
      <c r="AY3" s="156"/>
      <c r="AZ3" s="156" t="s">
        <v>202</v>
      </c>
      <c r="BA3" s="156"/>
      <c r="BB3" s="156"/>
      <c r="BC3" s="156" t="s">
        <v>199</v>
      </c>
      <c r="BD3" s="156"/>
      <c r="BE3" s="156"/>
      <c r="BF3" s="156"/>
      <c r="BG3" s="156"/>
      <c r="BH3" s="156" t="s">
        <v>208</v>
      </c>
      <c r="BI3" s="156"/>
      <c r="BJ3" s="156"/>
      <c r="BK3" s="156" t="s">
        <v>199</v>
      </c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 t="s">
        <v>56</v>
      </c>
      <c r="CA3" s="156"/>
      <c r="CB3" s="156"/>
      <c r="CC3" s="156"/>
      <c r="CD3" s="156" t="s">
        <v>212</v>
      </c>
      <c r="CE3" s="156"/>
      <c r="CF3" s="156"/>
      <c r="CG3" s="156"/>
      <c r="CH3" s="156"/>
      <c r="CI3" s="156"/>
      <c r="CJ3" s="156"/>
      <c r="CK3" s="156"/>
      <c r="CL3" s="156"/>
      <c r="CM3" s="156" t="s">
        <v>213</v>
      </c>
      <c r="CN3" s="156"/>
      <c r="CO3" s="156"/>
      <c r="CP3" s="156"/>
      <c r="CQ3" s="156"/>
      <c r="CR3" s="156"/>
      <c r="CS3" s="156"/>
      <c r="CT3" s="156"/>
      <c r="CU3" s="156"/>
      <c r="CV3" s="156" t="s">
        <v>890</v>
      </c>
      <c r="CW3" s="156"/>
      <c r="CX3" s="156"/>
      <c r="CY3" s="156"/>
      <c r="CZ3" s="156"/>
      <c r="DA3" s="156"/>
      <c r="DB3" s="156"/>
      <c r="DC3" s="156" t="s">
        <v>67</v>
      </c>
      <c r="DD3" s="156"/>
      <c r="DE3" s="156" t="s">
        <v>1044</v>
      </c>
      <c r="DF3" s="156" t="s">
        <v>1045</v>
      </c>
      <c r="DG3" s="156" t="s">
        <v>1046</v>
      </c>
      <c r="DH3" s="156" t="s">
        <v>1047</v>
      </c>
      <c r="DI3" s="156" t="s">
        <v>156</v>
      </c>
      <c r="DJ3" s="156" t="s">
        <v>1048</v>
      </c>
      <c r="DK3" s="156" t="s">
        <v>1049</v>
      </c>
      <c r="DL3" s="156" t="s">
        <v>1122</v>
      </c>
      <c r="DM3" s="156" t="s">
        <v>1123</v>
      </c>
      <c r="DN3" s="156" t="s">
        <v>1124</v>
      </c>
      <c r="DO3" s="156" t="s">
        <v>1125</v>
      </c>
      <c r="DP3" s="156" t="s">
        <v>156</v>
      </c>
      <c r="DQ3" s="156" t="s">
        <v>1050</v>
      </c>
      <c r="DR3" s="156" t="s">
        <v>1051</v>
      </c>
      <c r="DS3" s="156" t="s">
        <v>1052</v>
      </c>
      <c r="DT3" s="156" t="s">
        <v>1053</v>
      </c>
      <c r="DU3" s="156" t="s">
        <v>1054</v>
      </c>
      <c r="DV3" s="156" t="s">
        <v>1055</v>
      </c>
      <c r="DW3" s="156" t="s">
        <v>1056</v>
      </c>
      <c r="DX3" s="156" t="s">
        <v>1057</v>
      </c>
      <c r="DY3" s="156" t="s">
        <v>1058</v>
      </c>
      <c r="DZ3" s="156" t="s">
        <v>1059</v>
      </c>
      <c r="EA3" s="156" t="s">
        <v>1060</v>
      </c>
      <c r="EB3" s="156" t="s">
        <v>1061</v>
      </c>
      <c r="EC3" s="156" t="s">
        <v>156</v>
      </c>
      <c r="ED3" s="156" t="s">
        <v>1062</v>
      </c>
      <c r="EE3" s="156" t="s">
        <v>1097</v>
      </c>
      <c r="EF3" s="156" t="s">
        <v>1098</v>
      </c>
      <c r="EG3" s="156" t="s">
        <v>1099</v>
      </c>
      <c r="EH3" s="156" t="s">
        <v>1100</v>
      </c>
      <c r="EI3" s="156" t="s">
        <v>1101</v>
      </c>
      <c r="EJ3" s="156" t="s">
        <v>156</v>
      </c>
      <c r="EK3" s="156" t="s">
        <v>156</v>
      </c>
      <c r="EL3" s="156" t="s">
        <v>1069</v>
      </c>
      <c r="EM3" s="156" t="s">
        <v>1070</v>
      </c>
      <c r="EN3" s="156" t="s">
        <v>1071</v>
      </c>
      <c r="EO3" s="156" t="s">
        <v>1072</v>
      </c>
      <c r="EP3" s="156" t="s">
        <v>156</v>
      </c>
      <c r="EQ3" s="156" t="s">
        <v>1093</v>
      </c>
      <c r="ER3" s="156" t="s">
        <v>1090</v>
      </c>
      <c r="ES3" s="156" t="s">
        <v>1091</v>
      </c>
      <c r="ET3" s="156" t="s">
        <v>1092</v>
      </c>
      <c r="EU3" s="156" t="s">
        <v>156</v>
      </c>
      <c r="EV3" s="156" t="s">
        <v>1081</v>
      </c>
      <c r="EW3" s="156" t="s">
        <v>1082</v>
      </c>
      <c r="EX3" s="156" t="s">
        <v>1083</v>
      </c>
      <c r="EY3" s="156" t="s">
        <v>1084</v>
      </c>
      <c r="EZ3" s="156" t="s">
        <v>156</v>
      </c>
      <c r="FA3" s="156" t="s">
        <v>157</v>
      </c>
      <c r="FB3" s="156" t="s">
        <v>158</v>
      </c>
      <c r="FC3" s="156" t="s">
        <v>156</v>
      </c>
      <c r="FD3" s="156" t="s">
        <v>1126</v>
      </c>
      <c r="FE3" s="156" t="s">
        <v>159</v>
      </c>
      <c r="FF3" s="156" t="s">
        <v>1108</v>
      </c>
      <c r="FG3" s="156" t="s">
        <v>276</v>
      </c>
      <c r="FH3" s="156" t="s">
        <v>277</v>
      </c>
      <c r="FI3" s="156" t="s">
        <v>162</v>
      </c>
      <c r="FJ3" s="156" t="s">
        <v>163</v>
      </c>
      <c r="FK3" s="156" t="s">
        <v>1102</v>
      </c>
      <c r="FL3" s="156"/>
      <c r="FM3" s="156"/>
      <c r="FN3" s="156"/>
      <c r="FO3" s="156"/>
      <c r="FP3" s="156"/>
      <c r="FQ3" s="156"/>
      <c r="FR3" s="156"/>
      <c r="FS3" s="156" t="s">
        <v>164</v>
      </c>
      <c r="FT3" s="156" t="s">
        <v>165</v>
      </c>
      <c r="FU3" s="156" t="s">
        <v>6</v>
      </c>
      <c r="FV3" s="156" t="s">
        <v>166</v>
      </c>
      <c r="FW3" s="156" t="s">
        <v>167</v>
      </c>
      <c r="FX3" s="156" t="s">
        <v>168</v>
      </c>
      <c r="FY3" s="156" t="s">
        <v>169</v>
      </c>
      <c r="FZ3" s="156" t="s">
        <v>170</v>
      </c>
      <c r="GA3" s="156" t="s">
        <v>171</v>
      </c>
      <c r="GB3" s="156" t="s">
        <v>7</v>
      </c>
      <c r="GC3" s="156" t="s">
        <v>171</v>
      </c>
      <c r="GD3" s="156" t="s">
        <v>8</v>
      </c>
      <c r="GE3" s="156" t="s">
        <v>156</v>
      </c>
      <c r="GF3" s="156" t="s">
        <v>172</v>
      </c>
      <c r="GG3" s="156" t="s">
        <v>173</v>
      </c>
      <c r="GH3" s="156"/>
      <c r="GI3" s="156"/>
      <c r="GJ3" s="156"/>
      <c r="GK3" s="156" t="s">
        <v>171</v>
      </c>
      <c r="GL3" s="156" t="s">
        <v>7</v>
      </c>
      <c r="GM3" s="156" t="s">
        <v>174</v>
      </c>
      <c r="GN3" s="156" t="s">
        <v>175</v>
      </c>
      <c r="GO3" s="156" t="s">
        <v>176</v>
      </c>
      <c r="GP3" s="156" t="s">
        <v>9</v>
      </c>
      <c r="GQ3" s="156" t="s">
        <v>177</v>
      </c>
      <c r="GR3" s="156" t="s">
        <v>10</v>
      </c>
      <c r="GS3" s="156" t="s">
        <v>178</v>
      </c>
      <c r="GT3" s="156" t="s">
        <v>179</v>
      </c>
      <c r="GU3" s="156" t="s">
        <v>180</v>
      </c>
      <c r="GV3" s="156" t="s">
        <v>181</v>
      </c>
      <c r="GW3" s="156" t="s">
        <v>182</v>
      </c>
      <c r="GX3" s="156" t="s">
        <v>181</v>
      </c>
      <c r="GY3" s="156" t="s">
        <v>182</v>
      </c>
      <c r="GZ3" s="156" t="s">
        <v>181</v>
      </c>
      <c r="HA3" s="156" t="s">
        <v>183</v>
      </c>
      <c r="HB3" s="156" t="s">
        <v>181</v>
      </c>
      <c r="HC3" s="156" t="s">
        <v>183</v>
      </c>
      <c r="HD3" s="156" t="s">
        <v>184</v>
      </c>
      <c r="HE3" s="156" t="s">
        <v>181</v>
      </c>
      <c r="HF3" s="156" t="s">
        <v>182</v>
      </c>
      <c r="HG3" s="156" t="s">
        <v>185</v>
      </c>
      <c r="HH3" s="156" t="s">
        <v>181</v>
      </c>
      <c r="HI3" s="156" t="s">
        <v>182</v>
      </c>
      <c r="HJ3" s="156" t="s">
        <v>11</v>
      </c>
      <c r="HK3" s="156" t="s">
        <v>186</v>
      </c>
      <c r="HL3" s="156" t="s">
        <v>12</v>
      </c>
      <c r="HM3" s="156" t="s">
        <v>13</v>
      </c>
      <c r="HN3" s="156" t="s">
        <v>14</v>
      </c>
      <c r="HO3" s="156" t="s">
        <v>187</v>
      </c>
      <c r="HP3" s="156" t="s">
        <v>188</v>
      </c>
      <c r="HQ3" s="156" t="s">
        <v>189</v>
      </c>
      <c r="HR3" s="156" t="s">
        <v>15</v>
      </c>
      <c r="HS3" s="156" t="s">
        <v>190</v>
      </c>
      <c r="HT3" s="156" t="s">
        <v>16</v>
      </c>
      <c r="HU3" s="156" t="s">
        <v>17</v>
      </c>
      <c r="HV3" s="156" t="s">
        <v>18</v>
      </c>
      <c r="HW3" s="156" t="s">
        <v>191</v>
      </c>
      <c r="HX3" s="156" t="s">
        <v>192</v>
      </c>
      <c r="HY3" s="156" t="s">
        <v>192</v>
      </c>
      <c r="HZ3" s="156" t="s">
        <v>192</v>
      </c>
      <c r="IA3" s="156" t="s">
        <v>192</v>
      </c>
      <c r="IB3" s="156" t="s">
        <v>192</v>
      </c>
      <c r="IC3" s="156" t="s">
        <v>192</v>
      </c>
      <c r="ID3" s="156" t="s">
        <v>19</v>
      </c>
      <c r="IE3" s="156" t="s">
        <v>20</v>
      </c>
      <c r="IF3" s="156" t="s">
        <v>21</v>
      </c>
      <c r="IG3" s="156" t="s">
        <v>22</v>
      </c>
      <c r="IH3" s="156" t="s">
        <v>23</v>
      </c>
      <c r="II3" s="156" t="s">
        <v>24</v>
      </c>
      <c r="IJ3" s="156"/>
      <c r="IK3" s="156"/>
      <c r="IL3" s="156"/>
      <c r="IM3" s="156"/>
      <c r="IN3" s="156"/>
      <c r="IO3" s="156"/>
      <c r="IP3" s="156"/>
      <c r="IQ3" s="156"/>
      <c r="IR3" s="156"/>
      <c r="IS3" s="156" t="s">
        <v>193</v>
      </c>
      <c r="IT3" s="156" t="s">
        <v>135</v>
      </c>
      <c r="IU3" s="156" t="s">
        <v>193</v>
      </c>
      <c r="IV3" s="156" t="s">
        <v>135</v>
      </c>
      <c r="IW3" s="156" t="s">
        <v>193</v>
      </c>
      <c r="IX3" s="156" t="s">
        <v>135</v>
      </c>
      <c r="IY3" s="156"/>
    </row>
    <row r="4" spans="1:259" ht="15.75">
      <c r="A4" s="156"/>
      <c r="B4" s="156" t="s">
        <v>36</v>
      </c>
      <c r="C4" s="156" t="s">
        <v>37</v>
      </c>
      <c r="D4" s="156" t="s">
        <v>38</v>
      </c>
      <c r="E4" s="156" t="s">
        <v>39</v>
      </c>
      <c r="F4" s="156" t="s">
        <v>1560</v>
      </c>
      <c r="G4" s="156" t="s">
        <v>1127</v>
      </c>
      <c r="H4" s="156" t="s">
        <v>40</v>
      </c>
      <c r="I4" s="156" t="s">
        <v>42</v>
      </c>
      <c r="J4" s="156" t="s">
        <v>43</v>
      </c>
      <c r="K4" s="156" t="s">
        <v>44</v>
      </c>
      <c r="L4" s="156" t="s">
        <v>45</v>
      </c>
      <c r="M4" s="156" t="s">
        <v>214</v>
      </c>
      <c r="N4" s="156"/>
      <c r="O4" s="156"/>
      <c r="P4" s="156"/>
      <c r="Q4" s="156"/>
      <c r="R4" s="156"/>
      <c r="S4" s="156"/>
      <c r="T4" s="156"/>
      <c r="U4" s="156"/>
      <c r="V4" s="156" t="s">
        <v>50</v>
      </c>
      <c r="W4" s="156"/>
      <c r="X4" s="156"/>
      <c r="Y4" s="156"/>
      <c r="Z4" s="156"/>
      <c r="AA4" s="156"/>
      <c r="AB4" s="156" t="s">
        <v>51</v>
      </c>
      <c r="AC4" s="156"/>
      <c r="AD4" s="156"/>
      <c r="AE4" s="156"/>
      <c r="AF4" s="156"/>
      <c r="AG4" s="156"/>
      <c r="AH4" s="156"/>
      <c r="AI4" s="156"/>
      <c r="AJ4" s="156" t="s">
        <v>52</v>
      </c>
      <c r="AK4" s="156"/>
      <c r="AL4" s="156"/>
      <c r="AM4" s="156"/>
      <c r="AN4" s="156" t="s">
        <v>197</v>
      </c>
      <c r="AO4" s="156"/>
      <c r="AP4" s="156"/>
      <c r="AQ4" s="156" t="s">
        <v>53</v>
      </c>
      <c r="AR4" s="156" t="s">
        <v>200</v>
      </c>
      <c r="AS4" s="156"/>
      <c r="AT4" s="156"/>
      <c r="AU4" s="156" t="s">
        <v>200</v>
      </c>
      <c r="AV4" s="156"/>
      <c r="AW4" s="156"/>
      <c r="AX4" s="156" t="s">
        <v>201</v>
      </c>
      <c r="AY4" s="156"/>
      <c r="AZ4" s="156" t="s">
        <v>200</v>
      </c>
      <c r="BA4" s="156"/>
      <c r="BB4" s="156"/>
      <c r="BC4" s="156" t="s">
        <v>200</v>
      </c>
      <c r="BD4" s="156"/>
      <c r="BE4" s="156"/>
      <c r="BF4" s="156" t="s">
        <v>201</v>
      </c>
      <c r="BG4" s="156"/>
      <c r="BH4" s="156" t="s">
        <v>200</v>
      </c>
      <c r="BI4" s="156"/>
      <c r="BJ4" s="156"/>
      <c r="BK4" s="156" t="s">
        <v>200</v>
      </c>
      <c r="BL4" s="156"/>
      <c r="BM4" s="156"/>
      <c r="BN4" s="156" t="s">
        <v>201</v>
      </c>
      <c r="BO4" s="156"/>
      <c r="BP4" s="156" t="s">
        <v>54</v>
      </c>
      <c r="BQ4" s="156"/>
      <c r="BR4" s="156"/>
      <c r="BS4" s="156" t="s">
        <v>210</v>
      </c>
      <c r="BT4" s="156"/>
      <c r="BU4" s="156"/>
      <c r="BV4" s="156" t="s">
        <v>140</v>
      </c>
      <c r="BW4" s="156" t="s">
        <v>141</v>
      </c>
      <c r="BX4" s="156" t="s">
        <v>211</v>
      </c>
      <c r="BY4" s="156" t="s">
        <v>142</v>
      </c>
      <c r="BZ4" s="156" t="s">
        <v>143</v>
      </c>
      <c r="CA4" s="156" t="s">
        <v>144</v>
      </c>
      <c r="CB4" s="156" t="s">
        <v>145</v>
      </c>
      <c r="CC4" s="156" t="s">
        <v>146</v>
      </c>
      <c r="CD4" s="157" t="s">
        <v>57</v>
      </c>
      <c r="CE4" s="157" t="s">
        <v>1039</v>
      </c>
      <c r="CF4" s="157" t="s">
        <v>58</v>
      </c>
      <c r="CG4" s="157"/>
      <c r="CH4" s="157" t="s">
        <v>59</v>
      </c>
      <c r="CI4" s="157"/>
      <c r="CJ4" s="156" t="s">
        <v>60</v>
      </c>
      <c r="CK4" s="156"/>
      <c r="CL4" s="156" t="s">
        <v>61</v>
      </c>
      <c r="CM4" s="157" t="s">
        <v>62</v>
      </c>
      <c r="CN4" s="157" t="s">
        <v>1040</v>
      </c>
      <c r="CO4" s="157" t="s">
        <v>63</v>
      </c>
      <c r="CP4" s="157"/>
      <c r="CQ4" s="157" t="s">
        <v>64</v>
      </c>
      <c r="CR4" s="157"/>
      <c r="CS4" s="156" t="s">
        <v>65</v>
      </c>
      <c r="CT4" s="156"/>
      <c r="CU4" s="156" t="s">
        <v>66</v>
      </c>
      <c r="CV4" s="156" t="s">
        <v>149</v>
      </c>
      <c r="CW4" s="156" t="s">
        <v>150</v>
      </c>
      <c r="CX4" s="156" t="s">
        <v>891</v>
      </c>
      <c r="CY4" s="156" t="s">
        <v>151</v>
      </c>
      <c r="CZ4" s="156" t="s">
        <v>152</v>
      </c>
      <c r="DA4" s="156" t="s">
        <v>153</v>
      </c>
      <c r="DB4" s="156" t="s">
        <v>154</v>
      </c>
      <c r="DC4" s="156" t="s">
        <v>155</v>
      </c>
      <c r="DD4" s="156" t="s">
        <v>892</v>
      </c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8"/>
      <c r="IF4" s="158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  <c r="IR4" s="156"/>
      <c r="IS4" s="156"/>
      <c r="IT4" s="156"/>
      <c r="IU4" s="156"/>
      <c r="IV4" s="156"/>
      <c r="IW4" s="156"/>
      <c r="IX4" s="156"/>
      <c r="IY4" s="156"/>
    </row>
    <row r="5" spans="1:259" ht="15">
      <c r="A5" s="156">
        <v>1</v>
      </c>
      <c r="B5" s="156" t="s">
        <v>278</v>
      </c>
      <c r="C5" s="156" t="s">
        <v>279</v>
      </c>
      <c r="D5" s="156">
        <v>936</v>
      </c>
      <c r="E5" s="156" t="s">
        <v>280</v>
      </c>
      <c r="F5" s="156">
        <v>103</v>
      </c>
      <c r="G5" s="156" t="s">
        <v>281</v>
      </c>
      <c r="H5" s="156" t="s">
        <v>1128</v>
      </c>
      <c r="I5" s="156" t="s">
        <v>282</v>
      </c>
      <c r="J5" s="156" t="s">
        <v>283</v>
      </c>
      <c r="K5" s="156" t="s">
        <v>284</v>
      </c>
      <c r="L5" s="156" t="s">
        <v>285</v>
      </c>
      <c r="M5" s="156" t="s">
        <v>286</v>
      </c>
      <c r="N5" s="156" t="s">
        <v>287</v>
      </c>
      <c r="O5" s="156" t="s">
        <v>288</v>
      </c>
      <c r="P5" s="156" t="s">
        <v>1129</v>
      </c>
      <c r="Q5" s="156" t="s">
        <v>289</v>
      </c>
      <c r="R5" s="156" t="s">
        <v>288</v>
      </c>
      <c r="S5" s="156"/>
      <c r="T5" s="156"/>
      <c r="U5" s="156"/>
      <c r="V5" s="156">
        <v>0</v>
      </c>
      <c r="W5" s="156">
        <v>1</v>
      </c>
      <c r="X5" s="156">
        <v>0</v>
      </c>
      <c r="Y5" s="156">
        <v>1</v>
      </c>
      <c r="Z5" s="156">
        <v>2</v>
      </c>
      <c r="AA5" s="156">
        <v>6</v>
      </c>
      <c r="AB5" s="156">
        <v>0</v>
      </c>
      <c r="AC5" s="156">
        <v>1</v>
      </c>
      <c r="AD5" s="156">
        <v>0</v>
      </c>
      <c r="AE5" s="156">
        <v>3</v>
      </c>
      <c r="AF5" s="156">
        <v>1</v>
      </c>
      <c r="AG5" s="156">
        <v>0</v>
      </c>
      <c r="AH5" s="156">
        <v>5</v>
      </c>
      <c r="AI5" s="156">
        <v>5</v>
      </c>
      <c r="AJ5" s="156">
        <v>0</v>
      </c>
      <c r="AK5" s="156">
        <v>0</v>
      </c>
      <c r="AL5" s="156">
        <v>0</v>
      </c>
      <c r="AM5" s="156">
        <v>0</v>
      </c>
      <c r="AN5" s="156">
        <v>0</v>
      </c>
      <c r="AO5" s="156">
        <v>0</v>
      </c>
      <c r="AP5" s="156">
        <v>0</v>
      </c>
      <c r="AQ5" s="156">
        <v>1</v>
      </c>
      <c r="AR5" s="156">
        <v>1</v>
      </c>
      <c r="AS5" s="156">
        <v>2</v>
      </c>
      <c r="AT5" s="156" t="s">
        <v>931</v>
      </c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>
        <v>40</v>
      </c>
      <c r="BG5" s="156" t="s">
        <v>932</v>
      </c>
      <c r="BH5" s="156"/>
      <c r="BI5" s="156"/>
      <c r="BJ5" s="156"/>
      <c r="BK5" s="156"/>
      <c r="BL5" s="156"/>
      <c r="BM5" s="156"/>
      <c r="BN5" s="156">
        <v>6</v>
      </c>
      <c r="BO5" s="156" t="s">
        <v>932</v>
      </c>
      <c r="BP5" s="156"/>
      <c r="BQ5" s="156"/>
      <c r="BR5" s="156"/>
      <c r="BS5" s="156"/>
      <c r="BT5" s="156"/>
      <c r="BU5" s="156"/>
      <c r="BV5" s="156" t="s">
        <v>288</v>
      </c>
      <c r="BW5" s="156" t="s">
        <v>288</v>
      </c>
      <c r="BX5" s="156" t="s">
        <v>290</v>
      </c>
      <c r="BY5" s="156">
        <v>4</v>
      </c>
      <c r="BZ5" s="156">
        <v>3</v>
      </c>
      <c r="CA5" s="156">
        <v>1</v>
      </c>
      <c r="CB5" s="156">
        <v>18</v>
      </c>
      <c r="CC5" s="156">
        <v>0</v>
      </c>
      <c r="CD5" s="157" t="s">
        <v>291</v>
      </c>
      <c r="CE5" s="159">
        <v>1</v>
      </c>
      <c r="CF5" s="157"/>
      <c r="CG5" s="157"/>
      <c r="CH5" s="157">
        <v>0.6979166666666666</v>
      </c>
      <c r="CI5" s="157">
        <v>0.4270833333333333</v>
      </c>
      <c r="CJ5" s="157"/>
      <c r="CK5" s="157"/>
      <c r="CL5" s="156" t="s">
        <v>292</v>
      </c>
      <c r="CM5" s="157" t="s">
        <v>293</v>
      </c>
      <c r="CN5" s="159">
        <v>1</v>
      </c>
      <c r="CO5" s="157"/>
      <c r="CP5" s="157"/>
      <c r="CQ5" s="157">
        <v>0.3541666666666667</v>
      </c>
      <c r="CR5" s="157">
        <v>0.7083333333333334</v>
      </c>
      <c r="CS5" s="157"/>
      <c r="CT5" s="157"/>
      <c r="CU5" s="156" t="s">
        <v>933</v>
      </c>
      <c r="CV5" s="156">
        <v>759</v>
      </c>
      <c r="CW5" s="156">
        <v>559</v>
      </c>
      <c r="CX5" s="156">
        <v>3274</v>
      </c>
      <c r="CY5" s="156" t="s">
        <v>288</v>
      </c>
      <c r="CZ5" s="156" t="s">
        <v>288</v>
      </c>
      <c r="DA5" s="156" t="s">
        <v>288</v>
      </c>
      <c r="DB5" s="156" t="s">
        <v>290</v>
      </c>
      <c r="DC5" s="156" t="s">
        <v>290</v>
      </c>
      <c r="DD5" s="156" t="s">
        <v>288</v>
      </c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 t="s">
        <v>288</v>
      </c>
      <c r="FW5" s="156" t="s">
        <v>290</v>
      </c>
      <c r="FX5" s="156" t="s">
        <v>290</v>
      </c>
      <c r="FY5" s="156" t="s">
        <v>288</v>
      </c>
      <c r="FZ5" s="156" t="s">
        <v>936</v>
      </c>
      <c r="GA5" s="156"/>
      <c r="GB5" s="156"/>
      <c r="GC5" s="156"/>
      <c r="GD5" s="156"/>
      <c r="GE5" s="156"/>
      <c r="GF5" s="156" t="s">
        <v>290</v>
      </c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>
        <v>1</v>
      </c>
      <c r="HQ5" s="156">
        <v>1</v>
      </c>
      <c r="HR5" s="156">
        <v>0</v>
      </c>
      <c r="HS5" s="156">
        <v>6</v>
      </c>
      <c r="HT5" s="156">
        <v>42</v>
      </c>
      <c r="HU5" s="156">
        <v>177</v>
      </c>
      <c r="HV5" s="156">
        <v>162</v>
      </c>
      <c r="HW5" s="156" t="s">
        <v>290</v>
      </c>
      <c r="HX5" s="156" t="s">
        <v>290</v>
      </c>
      <c r="HY5" s="156" t="s">
        <v>290</v>
      </c>
      <c r="HZ5" s="156" t="s">
        <v>290</v>
      </c>
      <c r="IA5" s="156" t="s">
        <v>290</v>
      </c>
      <c r="IB5" s="156" t="s">
        <v>290</v>
      </c>
      <c r="IC5" s="156" t="s">
        <v>290</v>
      </c>
      <c r="ID5" s="156" t="s">
        <v>290</v>
      </c>
      <c r="IE5" s="159">
        <v>83</v>
      </c>
      <c r="IF5" s="159" t="s">
        <v>290</v>
      </c>
      <c r="IG5" s="156" t="s">
        <v>290</v>
      </c>
      <c r="IH5" s="156" t="s">
        <v>290</v>
      </c>
      <c r="II5" s="156" t="s">
        <v>290</v>
      </c>
      <c r="IJ5" s="156" t="s">
        <v>294</v>
      </c>
      <c r="IK5" s="156" t="s">
        <v>295</v>
      </c>
      <c r="IL5" s="158">
        <v>37288</v>
      </c>
      <c r="IM5" s="158">
        <v>41518</v>
      </c>
      <c r="IN5" s="156" t="s">
        <v>288</v>
      </c>
      <c r="IO5" s="156" t="s">
        <v>288</v>
      </c>
      <c r="IP5" s="156" t="s">
        <v>288</v>
      </c>
      <c r="IQ5" s="156" t="s">
        <v>288</v>
      </c>
      <c r="IR5" s="156" t="s">
        <v>290</v>
      </c>
      <c r="IS5" s="156"/>
      <c r="IT5" s="156">
        <v>6</v>
      </c>
      <c r="IU5" s="156"/>
      <c r="IV5" s="156"/>
      <c r="IW5" s="156"/>
      <c r="IX5" s="156"/>
      <c r="IY5" s="156" t="s">
        <v>296</v>
      </c>
    </row>
    <row r="6" spans="1:259" ht="15">
      <c r="A6" s="156">
        <v>2</v>
      </c>
      <c r="B6" s="156" t="s">
        <v>297</v>
      </c>
      <c r="C6" s="156" t="s">
        <v>298</v>
      </c>
      <c r="D6" s="156">
        <v>602</v>
      </c>
      <c r="E6" s="156" t="s">
        <v>299</v>
      </c>
      <c r="F6" s="156">
        <v>269</v>
      </c>
      <c r="G6" s="156" t="s">
        <v>301</v>
      </c>
      <c r="H6" s="156" t="s">
        <v>300</v>
      </c>
      <c r="I6" s="156" t="s">
        <v>302</v>
      </c>
      <c r="J6" s="156" t="s">
        <v>283</v>
      </c>
      <c r="K6" s="156" t="s">
        <v>1367</v>
      </c>
      <c r="L6" s="156" t="s">
        <v>1368</v>
      </c>
      <c r="M6" s="156" t="s">
        <v>1130</v>
      </c>
      <c r="N6" s="156" t="s">
        <v>314</v>
      </c>
      <c r="O6" s="156" t="s">
        <v>288</v>
      </c>
      <c r="P6" s="156"/>
      <c r="Q6" s="156"/>
      <c r="R6" s="156"/>
      <c r="S6" s="156"/>
      <c r="T6" s="156"/>
      <c r="U6" s="156"/>
      <c r="V6" s="156">
        <v>1</v>
      </c>
      <c r="W6" s="156">
        <v>0</v>
      </c>
      <c r="X6" s="156">
        <v>1</v>
      </c>
      <c r="Y6" s="156">
        <v>1</v>
      </c>
      <c r="Z6" s="156">
        <v>0</v>
      </c>
      <c r="AA6" s="156">
        <v>2</v>
      </c>
      <c r="AB6" s="156">
        <v>0</v>
      </c>
      <c r="AC6" s="156">
        <v>0</v>
      </c>
      <c r="AD6" s="156">
        <v>1</v>
      </c>
      <c r="AE6" s="156">
        <v>1</v>
      </c>
      <c r="AF6" s="156">
        <v>2</v>
      </c>
      <c r="AG6" s="156">
        <v>0.25</v>
      </c>
      <c r="AH6" s="156">
        <v>4</v>
      </c>
      <c r="AI6" s="156">
        <v>4</v>
      </c>
      <c r="AJ6" s="156">
        <v>0</v>
      </c>
      <c r="AK6" s="156">
        <v>0</v>
      </c>
      <c r="AL6" s="156">
        <v>1</v>
      </c>
      <c r="AM6" s="156">
        <v>1</v>
      </c>
      <c r="AN6" s="156">
        <v>1</v>
      </c>
      <c r="AO6" s="156">
        <v>5</v>
      </c>
      <c r="AP6" s="156">
        <v>0</v>
      </c>
      <c r="AQ6" s="156">
        <v>1</v>
      </c>
      <c r="AR6" s="156">
        <v>1</v>
      </c>
      <c r="AS6" s="156">
        <v>3</v>
      </c>
      <c r="AT6" s="156" t="s">
        <v>935</v>
      </c>
      <c r="AU6" s="156">
        <v>40</v>
      </c>
      <c r="AV6" s="156">
        <v>60</v>
      </c>
      <c r="AW6" s="156" t="s">
        <v>932</v>
      </c>
      <c r="AX6" s="156">
        <v>20</v>
      </c>
      <c r="AY6" s="156" t="s">
        <v>932</v>
      </c>
      <c r="AZ6" s="156"/>
      <c r="BA6" s="156"/>
      <c r="BB6" s="156"/>
      <c r="BC6" s="156">
        <v>10</v>
      </c>
      <c r="BD6" s="156">
        <v>30</v>
      </c>
      <c r="BE6" s="156" t="s">
        <v>932</v>
      </c>
      <c r="BF6" s="156">
        <v>30</v>
      </c>
      <c r="BG6" s="156" t="s">
        <v>932</v>
      </c>
      <c r="BH6" s="156">
        <v>1</v>
      </c>
      <c r="BI6" s="156">
        <v>3</v>
      </c>
      <c r="BJ6" s="156" t="s">
        <v>932</v>
      </c>
      <c r="BK6" s="156">
        <v>1</v>
      </c>
      <c r="BL6" s="156">
        <v>0.5</v>
      </c>
      <c r="BM6" s="156" t="s">
        <v>935</v>
      </c>
      <c r="BN6" s="156">
        <v>1</v>
      </c>
      <c r="BO6" s="156" t="s">
        <v>932</v>
      </c>
      <c r="BP6" s="156">
        <v>1</v>
      </c>
      <c r="BQ6" s="156">
        <v>0.5</v>
      </c>
      <c r="BR6" s="156" t="s">
        <v>932</v>
      </c>
      <c r="BS6" s="156">
        <v>2</v>
      </c>
      <c r="BT6" s="156">
        <v>1</v>
      </c>
      <c r="BU6" s="156" t="s">
        <v>932</v>
      </c>
      <c r="BV6" s="156" t="s">
        <v>288</v>
      </c>
      <c r="BW6" s="156" t="s">
        <v>288</v>
      </c>
      <c r="BX6" s="156" t="s">
        <v>288</v>
      </c>
      <c r="BY6" s="156">
        <v>6</v>
      </c>
      <c r="BZ6" s="156">
        <v>2</v>
      </c>
      <c r="CA6" s="156">
        <v>2</v>
      </c>
      <c r="CB6" s="156">
        <v>18</v>
      </c>
      <c r="CC6" s="156">
        <v>4</v>
      </c>
      <c r="CD6" s="157" t="s">
        <v>291</v>
      </c>
      <c r="CE6" s="159">
        <v>1</v>
      </c>
      <c r="CF6" s="157"/>
      <c r="CG6" s="157"/>
      <c r="CH6" s="157">
        <v>0.6666666666666666</v>
      </c>
      <c r="CI6" s="157">
        <v>0.375</v>
      </c>
      <c r="CJ6" s="157"/>
      <c r="CK6" s="157"/>
      <c r="CL6" s="156" t="s">
        <v>292</v>
      </c>
      <c r="CM6" s="157" t="s">
        <v>293</v>
      </c>
      <c r="CN6" s="159">
        <v>1</v>
      </c>
      <c r="CO6" s="157"/>
      <c r="CP6" s="157"/>
      <c r="CQ6" s="157">
        <v>0.3541666666666667</v>
      </c>
      <c r="CR6" s="157">
        <v>0.71875</v>
      </c>
      <c r="CS6" s="157"/>
      <c r="CT6" s="157"/>
      <c r="CU6" s="156" t="s">
        <v>933</v>
      </c>
      <c r="CV6" s="156"/>
      <c r="CW6" s="156"/>
      <c r="CX6" s="156"/>
      <c r="CY6" s="156" t="s">
        <v>288</v>
      </c>
      <c r="CZ6" s="156" t="s">
        <v>288</v>
      </c>
      <c r="DA6" s="156" t="s">
        <v>288</v>
      </c>
      <c r="DB6" s="156" t="s">
        <v>288</v>
      </c>
      <c r="DC6" s="156" t="s">
        <v>290</v>
      </c>
      <c r="DD6" s="156" t="s">
        <v>288</v>
      </c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 t="s">
        <v>288</v>
      </c>
      <c r="FW6" s="156" t="s">
        <v>288</v>
      </c>
      <c r="FX6" s="156" t="s">
        <v>306</v>
      </c>
      <c r="FY6" s="156" t="s">
        <v>288</v>
      </c>
      <c r="FZ6" s="156" t="s">
        <v>936</v>
      </c>
      <c r="GA6" s="156"/>
      <c r="GB6" s="156"/>
      <c r="GC6" s="156"/>
      <c r="GD6" s="156"/>
      <c r="GE6" s="156"/>
      <c r="GF6" s="156" t="s">
        <v>332</v>
      </c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>
        <v>3</v>
      </c>
      <c r="HQ6" s="156">
        <v>6</v>
      </c>
      <c r="HR6" s="156">
        <v>13</v>
      </c>
      <c r="HS6" s="156">
        <v>2</v>
      </c>
      <c r="HT6" s="156">
        <v>40</v>
      </c>
      <c r="HU6" s="156">
        <v>121</v>
      </c>
      <c r="HV6" s="156">
        <v>116</v>
      </c>
      <c r="HW6" s="156" t="s">
        <v>290</v>
      </c>
      <c r="HX6" s="156">
        <v>36</v>
      </c>
      <c r="HY6" s="156">
        <v>31</v>
      </c>
      <c r="HZ6" s="156">
        <v>159</v>
      </c>
      <c r="IA6" s="156">
        <v>237</v>
      </c>
      <c r="IB6" s="156" t="s">
        <v>290</v>
      </c>
      <c r="IC6" s="156" t="s">
        <v>290</v>
      </c>
      <c r="ID6" s="156" t="s">
        <v>290</v>
      </c>
      <c r="IE6" s="159" t="s">
        <v>290</v>
      </c>
      <c r="IF6" s="159" t="s">
        <v>290</v>
      </c>
      <c r="IG6" s="156" t="s">
        <v>290</v>
      </c>
      <c r="IH6" s="156" t="s">
        <v>290</v>
      </c>
      <c r="II6" s="156" t="s">
        <v>290</v>
      </c>
      <c r="IJ6" s="156" t="s">
        <v>294</v>
      </c>
      <c r="IK6" s="156" t="s">
        <v>295</v>
      </c>
      <c r="IL6" s="158" t="s">
        <v>307</v>
      </c>
      <c r="IM6" s="158">
        <v>41640</v>
      </c>
      <c r="IN6" s="156" t="s">
        <v>288</v>
      </c>
      <c r="IO6" s="156" t="s">
        <v>288</v>
      </c>
      <c r="IP6" s="156" t="s">
        <v>288</v>
      </c>
      <c r="IQ6" s="156" t="s">
        <v>288</v>
      </c>
      <c r="IR6" s="156" t="s">
        <v>288</v>
      </c>
      <c r="IS6" s="156"/>
      <c r="IT6" s="156">
        <v>6</v>
      </c>
      <c r="IU6" s="156"/>
      <c r="IV6" s="156"/>
      <c r="IW6" s="156"/>
      <c r="IX6" s="156"/>
      <c r="IY6" s="156" t="s">
        <v>296</v>
      </c>
    </row>
    <row r="7" spans="1:259" ht="15">
      <c r="A7" s="156">
        <v>3</v>
      </c>
      <c r="B7" s="156" t="s">
        <v>308</v>
      </c>
      <c r="C7" s="156" t="s">
        <v>914</v>
      </c>
      <c r="D7" s="156">
        <v>636</v>
      </c>
      <c r="E7" s="156" t="s">
        <v>309</v>
      </c>
      <c r="F7" s="156">
        <v>233</v>
      </c>
      <c r="G7" s="156" t="s">
        <v>310</v>
      </c>
      <c r="H7" s="156" t="s">
        <v>1131</v>
      </c>
      <c r="I7" s="156" t="s">
        <v>311</v>
      </c>
      <c r="J7" s="156" t="s">
        <v>283</v>
      </c>
      <c r="K7" s="156" t="s">
        <v>312</v>
      </c>
      <c r="L7" s="156" t="s">
        <v>1369</v>
      </c>
      <c r="M7" s="156" t="s">
        <v>313</v>
      </c>
      <c r="N7" s="156" t="s">
        <v>314</v>
      </c>
      <c r="O7" s="156" t="s">
        <v>290</v>
      </c>
      <c r="P7" s="156" t="s">
        <v>315</v>
      </c>
      <c r="Q7" s="156" t="s">
        <v>316</v>
      </c>
      <c r="R7" s="156" t="s">
        <v>288</v>
      </c>
      <c r="S7" s="156"/>
      <c r="T7" s="156"/>
      <c r="U7" s="156"/>
      <c r="V7" s="156">
        <v>0</v>
      </c>
      <c r="W7" s="156">
        <v>0</v>
      </c>
      <c r="X7" s="156">
        <v>1</v>
      </c>
      <c r="Y7" s="156">
        <v>0</v>
      </c>
      <c r="Z7" s="156">
        <v>0</v>
      </c>
      <c r="AA7" s="156">
        <v>1</v>
      </c>
      <c r="AB7" s="156">
        <v>0</v>
      </c>
      <c r="AC7" s="156">
        <v>0</v>
      </c>
      <c r="AD7" s="156">
        <v>1</v>
      </c>
      <c r="AE7" s="156">
        <v>2</v>
      </c>
      <c r="AF7" s="156">
        <v>2</v>
      </c>
      <c r="AG7" s="156">
        <v>0</v>
      </c>
      <c r="AH7" s="156">
        <v>4</v>
      </c>
      <c r="AI7" s="156">
        <v>2</v>
      </c>
      <c r="AJ7" s="156">
        <v>0</v>
      </c>
      <c r="AK7" s="156">
        <v>0</v>
      </c>
      <c r="AL7" s="156">
        <v>0</v>
      </c>
      <c r="AM7" s="156">
        <v>0</v>
      </c>
      <c r="AN7" s="156">
        <v>3</v>
      </c>
      <c r="AO7" s="156">
        <v>11</v>
      </c>
      <c r="AP7" s="156">
        <v>0</v>
      </c>
      <c r="AQ7" s="156">
        <v>0</v>
      </c>
      <c r="AR7" s="156">
        <v>3</v>
      </c>
      <c r="AS7" s="156">
        <v>6</v>
      </c>
      <c r="AT7" s="156" t="s">
        <v>931</v>
      </c>
      <c r="AU7" s="156">
        <v>19</v>
      </c>
      <c r="AV7" s="156">
        <v>152</v>
      </c>
      <c r="AW7" s="156" t="s">
        <v>931</v>
      </c>
      <c r="AX7" s="156">
        <v>133</v>
      </c>
      <c r="AY7" s="156" t="s">
        <v>931</v>
      </c>
      <c r="AZ7" s="156">
        <v>1</v>
      </c>
      <c r="BA7" s="156">
        <v>2</v>
      </c>
      <c r="BB7" s="156" t="s">
        <v>931</v>
      </c>
      <c r="BC7" s="156">
        <v>7</v>
      </c>
      <c r="BD7" s="156">
        <v>28</v>
      </c>
      <c r="BE7" s="156" t="s">
        <v>931</v>
      </c>
      <c r="BF7" s="156">
        <v>168</v>
      </c>
      <c r="BG7" s="156" t="s">
        <v>932</v>
      </c>
      <c r="BH7" s="156"/>
      <c r="BI7" s="156"/>
      <c r="BJ7" s="156"/>
      <c r="BK7" s="156">
        <v>2</v>
      </c>
      <c r="BL7" s="156">
        <v>3</v>
      </c>
      <c r="BM7" s="156" t="s">
        <v>931</v>
      </c>
      <c r="BN7" s="156">
        <v>1</v>
      </c>
      <c r="BO7" s="156" t="s">
        <v>931</v>
      </c>
      <c r="BP7" s="156">
        <v>1</v>
      </c>
      <c r="BQ7" s="156">
        <v>1</v>
      </c>
      <c r="BR7" s="156" t="s">
        <v>932</v>
      </c>
      <c r="BS7" s="156"/>
      <c r="BT7" s="156"/>
      <c r="BU7" s="156"/>
      <c r="BV7" s="156" t="s">
        <v>288</v>
      </c>
      <c r="BW7" s="156" t="s">
        <v>288</v>
      </c>
      <c r="BX7" s="156" t="s">
        <v>288</v>
      </c>
      <c r="BY7" s="156">
        <v>8</v>
      </c>
      <c r="BZ7" s="156">
        <v>2</v>
      </c>
      <c r="CA7" s="156">
        <v>2</v>
      </c>
      <c r="CB7" s="156">
        <v>22</v>
      </c>
      <c r="CC7" s="156">
        <v>6</v>
      </c>
      <c r="CD7" s="157" t="s">
        <v>317</v>
      </c>
      <c r="CE7" s="159">
        <v>1</v>
      </c>
      <c r="CF7" s="157">
        <v>0.9583333333333334</v>
      </c>
      <c r="CG7" s="157">
        <v>0.22916666666666666</v>
      </c>
      <c r="CH7" s="157">
        <v>0.7083333333333334</v>
      </c>
      <c r="CI7" s="157">
        <v>0.9583333333333334</v>
      </c>
      <c r="CJ7" s="157">
        <v>0.22916666666666666</v>
      </c>
      <c r="CK7" s="157">
        <v>0.3541666666666667</v>
      </c>
      <c r="CL7" s="156" t="s">
        <v>292</v>
      </c>
      <c r="CM7" s="157" t="s">
        <v>293</v>
      </c>
      <c r="CN7" s="159">
        <v>2</v>
      </c>
      <c r="CO7" s="157"/>
      <c r="CP7" s="157"/>
      <c r="CQ7" s="157">
        <v>0.3541666666666667</v>
      </c>
      <c r="CR7" s="157">
        <v>0.7083333333333334</v>
      </c>
      <c r="CS7" s="157"/>
      <c r="CT7" s="157"/>
      <c r="CU7" s="156" t="s">
        <v>1003</v>
      </c>
      <c r="CV7" s="156">
        <v>1334</v>
      </c>
      <c r="CW7" s="156">
        <v>764</v>
      </c>
      <c r="CX7" s="156">
        <v>758</v>
      </c>
      <c r="CY7" s="156" t="s">
        <v>288</v>
      </c>
      <c r="CZ7" s="156" t="s">
        <v>288</v>
      </c>
      <c r="DA7" s="156" t="s">
        <v>288</v>
      </c>
      <c r="DB7" s="156" t="s">
        <v>290</v>
      </c>
      <c r="DC7" s="156" t="s">
        <v>290</v>
      </c>
      <c r="DD7" s="156" t="s">
        <v>288</v>
      </c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 t="s">
        <v>288</v>
      </c>
      <c r="FW7" s="156" t="s">
        <v>290</v>
      </c>
      <c r="FX7" s="156" t="s">
        <v>290</v>
      </c>
      <c r="FY7" s="156" t="s">
        <v>288</v>
      </c>
      <c r="FZ7" s="156" t="s">
        <v>936</v>
      </c>
      <c r="GA7" s="156"/>
      <c r="GB7" s="156"/>
      <c r="GC7" s="156"/>
      <c r="GD7" s="156"/>
      <c r="GE7" s="156"/>
      <c r="GF7" s="156" t="s">
        <v>290</v>
      </c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 t="s">
        <v>290</v>
      </c>
      <c r="HQ7" s="156" t="s">
        <v>290</v>
      </c>
      <c r="HR7" s="156" t="s">
        <v>290</v>
      </c>
      <c r="HS7" s="156">
        <v>300</v>
      </c>
      <c r="HT7" s="156">
        <v>13</v>
      </c>
      <c r="HU7" s="156" t="s">
        <v>290</v>
      </c>
      <c r="HV7" s="156" t="s">
        <v>290</v>
      </c>
      <c r="HW7" s="156" t="s">
        <v>290</v>
      </c>
      <c r="HX7" s="156" t="s">
        <v>290</v>
      </c>
      <c r="HY7" s="156" t="s">
        <v>290</v>
      </c>
      <c r="HZ7" s="156" t="s">
        <v>290</v>
      </c>
      <c r="IA7" s="156" t="s">
        <v>290</v>
      </c>
      <c r="IB7" s="156" t="s">
        <v>290</v>
      </c>
      <c r="IC7" s="156" t="s">
        <v>290</v>
      </c>
      <c r="ID7" s="156" t="s">
        <v>290</v>
      </c>
      <c r="IE7" s="159" t="s">
        <v>290</v>
      </c>
      <c r="IF7" s="159" t="s">
        <v>290</v>
      </c>
      <c r="IG7" s="156" t="s">
        <v>290</v>
      </c>
      <c r="IH7" s="156" t="s">
        <v>290</v>
      </c>
      <c r="II7" s="156" t="s">
        <v>290</v>
      </c>
      <c r="IJ7" s="156" t="s">
        <v>318</v>
      </c>
      <c r="IK7" s="156" t="s">
        <v>319</v>
      </c>
      <c r="IL7" s="158" t="s">
        <v>307</v>
      </c>
      <c r="IM7" s="158" t="s">
        <v>1132</v>
      </c>
      <c r="IN7" s="156" t="s">
        <v>288</v>
      </c>
      <c r="IO7" s="156" t="s">
        <v>288</v>
      </c>
      <c r="IP7" s="156" t="s">
        <v>288</v>
      </c>
      <c r="IQ7" s="156" t="s">
        <v>288</v>
      </c>
      <c r="IR7" s="156" t="s">
        <v>290</v>
      </c>
      <c r="IS7" s="156"/>
      <c r="IT7" s="156">
        <v>6</v>
      </c>
      <c r="IU7" s="156"/>
      <c r="IV7" s="156"/>
      <c r="IW7" s="156"/>
      <c r="IX7" s="156"/>
      <c r="IY7" s="156" t="s">
        <v>296</v>
      </c>
    </row>
    <row r="8" spans="1:259" ht="15">
      <c r="A8" s="156">
        <v>4</v>
      </c>
      <c r="B8" s="156" t="s">
        <v>320</v>
      </c>
      <c r="C8" s="156" t="s">
        <v>321</v>
      </c>
      <c r="D8" s="156">
        <v>1193</v>
      </c>
      <c r="E8" s="156" t="s">
        <v>486</v>
      </c>
      <c r="F8" s="156">
        <v>547</v>
      </c>
      <c r="G8" s="156" t="s">
        <v>322</v>
      </c>
      <c r="H8" s="156" t="s">
        <v>1133</v>
      </c>
      <c r="I8" s="156" t="s">
        <v>323</v>
      </c>
      <c r="J8" s="156" t="s">
        <v>283</v>
      </c>
      <c r="K8" s="156" t="s">
        <v>1370</v>
      </c>
      <c r="L8" s="156" t="s">
        <v>1371</v>
      </c>
      <c r="M8" s="156" t="s">
        <v>937</v>
      </c>
      <c r="N8" s="156" t="s">
        <v>314</v>
      </c>
      <c r="O8" s="156" t="s">
        <v>290</v>
      </c>
      <c r="P8" s="156" t="s">
        <v>938</v>
      </c>
      <c r="Q8" s="156" t="s">
        <v>287</v>
      </c>
      <c r="R8" s="156" t="s">
        <v>288</v>
      </c>
      <c r="S8" s="156"/>
      <c r="T8" s="156"/>
      <c r="U8" s="156"/>
      <c r="V8" s="156">
        <v>0</v>
      </c>
      <c r="W8" s="156">
        <v>1</v>
      </c>
      <c r="X8" s="156">
        <v>0</v>
      </c>
      <c r="Y8" s="156">
        <v>0</v>
      </c>
      <c r="Z8" s="156">
        <v>0</v>
      </c>
      <c r="AA8" s="156">
        <v>1</v>
      </c>
      <c r="AB8" s="156">
        <v>0</v>
      </c>
      <c r="AC8" s="156">
        <v>1</v>
      </c>
      <c r="AD8" s="156">
        <v>1</v>
      </c>
      <c r="AE8" s="156">
        <v>4</v>
      </c>
      <c r="AF8" s="156">
        <v>3</v>
      </c>
      <c r="AG8" s="156">
        <v>0</v>
      </c>
      <c r="AH8" s="156">
        <v>9</v>
      </c>
      <c r="AI8" s="156">
        <v>4</v>
      </c>
      <c r="AJ8" s="156">
        <v>0</v>
      </c>
      <c r="AK8" s="156">
        <v>0</v>
      </c>
      <c r="AL8" s="156">
        <v>0.5</v>
      </c>
      <c r="AM8" s="156">
        <v>0.5</v>
      </c>
      <c r="AN8" s="156">
        <v>1</v>
      </c>
      <c r="AO8" s="156">
        <v>1</v>
      </c>
      <c r="AP8" s="156">
        <v>0</v>
      </c>
      <c r="AQ8" s="156">
        <v>0</v>
      </c>
      <c r="AR8" s="156">
        <v>1</v>
      </c>
      <c r="AS8" s="156">
        <v>2</v>
      </c>
      <c r="AT8" s="156" t="s">
        <v>931</v>
      </c>
      <c r="AU8" s="156">
        <v>17</v>
      </c>
      <c r="AV8" s="156">
        <v>0</v>
      </c>
      <c r="AW8" s="156" t="s">
        <v>931</v>
      </c>
      <c r="AX8" s="156">
        <v>68</v>
      </c>
      <c r="AY8" s="156" t="s">
        <v>931</v>
      </c>
      <c r="AZ8" s="156">
        <v>6</v>
      </c>
      <c r="BA8" s="156">
        <v>9</v>
      </c>
      <c r="BB8" s="156" t="s">
        <v>935</v>
      </c>
      <c r="BC8" s="156">
        <v>7</v>
      </c>
      <c r="BD8" s="156">
        <v>14</v>
      </c>
      <c r="BE8" s="156" t="s">
        <v>931</v>
      </c>
      <c r="BF8" s="156">
        <v>315</v>
      </c>
      <c r="BG8" s="156" t="s">
        <v>932</v>
      </c>
      <c r="BH8" s="156"/>
      <c r="BI8" s="156"/>
      <c r="BJ8" s="156"/>
      <c r="BK8" s="156">
        <v>4</v>
      </c>
      <c r="BL8" s="156">
        <v>12</v>
      </c>
      <c r="BM8" s="156" t="s">
        <v>931</v>
      </c>
      <c r="BN8" s="156">
        <v>16</v>
      </c>
      <c r="BO8" s="156" t="s">
        <v>931</v>
      </c>
      <c r="BP8" s="156">
        <v>1</v>
      </c>
      <c r="BQ8" s="156">
        <v>0.25</v>
      </c>
      <c r="BR8" s="156" t="s">
        <v>360</v>
      </c>
      <c r="BS8" s="156">
        <v>1</v>
      </c>
      <c r="BT8" s="156">
        <v>0.6</v>
      </c>
      <c r="BU8" s="156" t="s">
        <v>360</v>
      </c>
      <c r="BV8" s="156" t="s">
        <v>288</v>
      </c>
      <c r="BW8" s="156" t="s">
        <v>288</v>
      </c>
      <c r="BX8" s="156" t="s">
        <v>290</v>
      </c>
      <c r="BY8" s="156">
        <v>3</v>
      </c>
      <c r="BZ8" s="156">
        <v>6</v>
      </c>
      <c r="CA8" s="156">
        <v>3</v>
      </c>
      <c r="CB8" s="156">
        <v>0</v>
      </c>
      <c r="CC8" s="156">
        <v>0</v>
      </c>
      <c r="CD8" s="157" t="s">
        <v>291</v>
      </c>
      <c r="CE8" s="159">
        <v>1</v>
      </c>
      <c r="CF8" s="157">
        <v>0</v>
      </c>
      <c r="CG8" s="157">
        <v>0</v>
      </c>
      <c r="CH8" s="157">
        <v>0.6666666666666666</v>
      </c>
      <c r="CI8" s="157">
        <v>0.375</v>
      </c>
      <c r="CJ8" s="157"/>
      <c r="CK8" s="157"/>
      <c r="CL8" s="156" t="s">
        <v>292</v>
      </c>
      <c r="CM8" s="157" t="s">
        <v>293</v>
      </c>
      <c r="CN8" s="159">
        <v>1</v>
      </c>
      <c r="CO8" s="157"/>
      <c r="CP8" s="157"/>
      <c r="CQ8" s="157">
        <v>0.3541666666666667</v>
      </c>
      <c r="CR8" s="157">
        <v>0.71875</v>
      </c>
      <c r="CS8" s="157"/>
      <c r="CT8" s="157"/>
      <c r="CU8" s="156" t="s">
        <v>933</v>
      </c>
      <c r="CV8" s="156">
        <v>1776</v>
      </c>
      <c r="CW8" s="156">
        <v>1617</v>
      </c>
      <c r="CX8" s="156">
        <v>3939</v>
      </c>
      <c r="CY8" s="156" t="s">
        <v>288</v>
      </c>
      <c r="CZ8" s="156" t="s">
        <v>288</v>
      </c>
      <c r="DA8" s="156" t="s">
        <v>288</v>
      </c>
      <c r="DB8" s="156" t="s">
        <v>288</v>
      </c>
      <c r="DC8" s="156" t="s">
        <v>290</v>
      </c>
      <c r="DD8" s="156" t="s">
        <v>288</v>
      </c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 t="s">
        <v>288</v>
      </c>
      <c r="FW8" s="156" t="s">
        <v>288</v>
      </c>
      <c r="FX8" s="156" t="s">
        <v>290</v>
      </c>
      <c r="FY8" s="156" t="s">
        <v>290</v>
      </c>
      <c r="FZ8" s="156" t="s">
        <v>936</v>
      </c>
      <c r="GA8" s="156"/>
      <c r="GB8" s="156"/>
      <c r="GC8" s="156"/>
      <c r="GD8" s="156"/>
      <c r="GE8" s="156"/>
      <c r="GF8" s="156" t="s">
        <v>517</v>
      </c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>
        <v>1</v>
      </c>
      <c r="HQ8" s="156">
        <v>1</v>
      </c>
      <c r="HR8" s="156">
        <v>0</v>
      </c>
      <c r="HS8" s="156">
        <v>0</v>
      </c>
      <c r="HT8" s="156">
        <v>14</v>
      </c>
      <c r="HU8" s="156" t="s">
        <v>290</v>
      </c>
      <c r="HV8" s="156" t="s">
        <v>290</v>
      </c>
      <c r="HW8" s="156">
        <v>66</v>
      </c>
      <c r="HX8" s="156">
        <v>101</v>
      </c>
      <c r="HY8" s="156" t="s">
        <v>290</v>
      </c>
      <c r="HZ8" s="156" t="s">
        <v>290</v>
      </c>
      <c r="IA8" s="156" t="s">
        <v>290</v>
      </c>
      <c r="IB8" s="156" t="s">
        <v>290</v>
      </c>
      <c r="IC8" s="156" t="s">
        <v>290</v>
      </c>
      <c r="ID8" s="156" t="s">
        <v>290</v>
      </c>
      <c r="IE8" s="159" t="s">
        <v>290</v>
      </c>
      <c r="IF8" s="159" t="s">
        <v>290</v>
      </c>
      <c r="IG8" s="156" t="s">
        <v>290</v>
      </c>
      <c r="IH8" s="156" t="s">
        <v>290</v>
      </c>
      <c r="II8" s="156" t="s">
        <v>290</v>
      </c>
      <c r="IJ8" s="156" t="s">
        <v>324</v>
      </c>
      <c r="IK8" s="156" t="s">
        <v>325</v>
      </c>
      <c r="IL8" s="158">
        <v>34578</v>
      </c>
      <c r="IM8" s="158">
        <v>42005</v>
      </c>
      <c r="IN8" s="156" t="s">
        <v>288</v>
      </c>
      <c r="IO8" s="156" t="s">
        <v>288</v>
      </c>
      <c r="IP8" s="156" t="s">
        <v>288</v>
      </c>
      <c r="IQ8" s="156" t="s">
        <v>288</v>
      </c>
      <c r="IR8" s="156" t="s">
        <v>288</v>
      </c>
      <c r="IS8" s="156"/>
      <c r="IT8" s="156">
        <v>6</v>
      </c>
      <c r="IU8" s="156"/>
      <c r="IV8" s="156"/>
      <c r="IW8" s="156"/>
      <c r="IX8" s="156"/>
      <c r="IY8" s="156" t="s">
        <v>296</v>
      </c>
    </row>
    <row r="9" spans="1:259" ht="15">
      <c r="A9" s="156">
        <v>5</v>
      </c>
      <c r="B9" s="156" t="s">
        <v>1372</v>
      </c>
      <c r="C9" s="156" t="s">
        <v>1134</v>
      </c>
      <c r="D9" s="156">
        <v>613</v>
      </c>
      <c r="E9" s="156" t="s">
        <v>309</v>
      </c>
      <c r="F9" s="156"/>
      <c r="G9" s="156" t="s">
        <v>327</v>
      </c>
      <c r="H9" s="156" t="s">
        <v>326</v>
      </c>
      <c r="I9" s="156" t="s">
        <v>328</v>
      </c>
      <c r="J9" s="156" t="s">
        <v>283</v>
      </c>
      <c r="K9" s="156" t="s">
        <v>939</v>
      </c>
      <c r="L9" s="156" t="s">
        <v>329</v>
      </c>
      <c r="M9" s="156" t="s">
        <v>330</v>
      </c>
      <c r="N9" s="156" t="s">
        <v>314</v>
      </c>
      <c r="O9" s="156" t="s">
        <v>290</v>
      </c>
      <c r="P9" s="156" t="s">
        <v>1135</v>
      </c>
      <c r="Q9" s="156" t="s">
        <v>316</v>
      </c>
      <c r="R9" s="156" t="s">
        <v>288</v>
      </c>
      <c r="S9" s="156"/>
      <c r="T9" s="156"/>
      <c r="U9" s="156"/>
      <c r="V9" s="156">
        <v>1</v>
      </c>
      <c r="W9" s="156">
        <v>0</v>
      </c>
      <c r="X9" s="156">
        <v>1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4</v>
      </c>
      <c r="AF9" s="156">
        <v>0</v>
      </c>
      <c r="AG9" s="156">
        <v>0</v>
      </c>
      <c r="AH9" s="156">
        <v>4</v>
      </c>
      <c r="AI9" s="156">
        <v>1</v>
      </c>
      <c r="AJ9" s="156">
        <v>0</v>
      </c>
      <c r="AK9" s="156">
        <v>0</v>
      </c>
      <c r="AL9" s="156">
        <v>1</v>
      </c>
      <c r="AM9" s="156">
        <v>1</v>
      </c>
      <c r="AN9" s="156">
        <v>1</v>
      </c>
      <c r="AO9" s="156">
        <v>5</v>
      </c>
      <c r="AP9" s="156">
        <v>0</v>
      </c>
      <c r="AQ9" s="156">
        <v>1</v>
      </c>
      <c r="AR9" s="156">
        <v>6</v>
      </c>
      <c r="AS9" s="156" t="s">
        <v>1373</v>
      </c>
      <c r="AT9" s="156" t="s">
        <v>931</v>
      </c>
      <c r="AU9" s="156">
        <v>1</v>
      </c>
      <c r="AV9" s="156">
        <v>1</v>
      </c>
      <c r="AW9" s="156" t="s">
        <v>931</v>
      </c>
      <c r="AX9" s="156">
        <v>3</v>
      </c>
      <c r="AY9" s="156" t="s">
        <v>932</v>
      </c>
      <c r="AZ9" s="156"/>
      <c r="BA9" s="156"/>
      <c r="BB9" s="156"/>
      <c r="BC9" s="156"/>
      <c r="BD9" s="156"/>
      <c r="BE9" s="156"/>
      <c r="BF9" s="156"/>
      <c r="BG9" s="156"/>
      <c r="BH9" s="156">
        <v>1</v>
      </c>
      <c r="BI9" s="156">
        <v>0.5</v>
      </c>
      <c r="BJ9" s="156" t="s">
        <v>931</v>
      </c>
      <c r="BK9" s="156">
        <v>1</v>
      </c>
      <c r="BL9" s="156"/>
      <c r="BM9" s="156"/>
      <c r="BN9" s="156">
        <v>2</v>
      </c>
      <c r="BO9" s="156" t="s">
        <v>932</v>
      </c>
      <c r="BP9" s="156">
        <v>1</v>
      </c>
      <c r="BQ9" s="156">
        <v>1</v>
      </c>
      <c r="BR9" s="156" t="s">
        <v>360</v>
      </c>
      <c r="BS9" s="156"/>
      <c r="BT9" s="156"/>
      <c r="BU9" s="156"/>
      <c r="BV9" s="156" t="s">
        <v>288</v>
      </c>
      <c r="BW9" s="156" t="s">
        <v>288</v>
      </c>
      <c r="BX9" s="156" t="s">
        <v>288</v>
      </c>
      <c r="BY9" s="156">
        <v>4</v>
      </c>
      <c r="BZ9" s="156">
        <v>4</v>
      </c>
      <c r="CA9" s="156">
        <v>0</v>
      </c>
      <c r="CB9" s="156">
        <v>21</v>
      </c>
      <c r="CC9" s="156">
        <v>6</v>
      </c>
      <c r="CD9" s="157" t="s">
        <v>291</v>
      </c>
      <c r="CE9" s="159">
        <v>1</v>
      </c>
      <c r="CF9" s="157">
        <v>0.6875</v>
      </c>
      <c r="CG9" s="157">
        <v>0.375</v>
      </c>
      <c r="CH9" s="157">
        <v>0.6875</v>
      </c>
      <c r="CI9" s="157">
        <v>0.375</v>
      </c>
      <c r="CJ9" s="157"/>
      <c r="CK9" s="157"/>
      <c r="CL9" s="156" t="s">
        <v>292</v>
      </c>
      <c r="CM9" s="157" t="s">
        <v>293</v>
      </c>
      <c r="CN9" s="159"/>
      <c r="CO9" s="157">
        <v>0.3541666666666667</v>
      </c>
      <c r="CP9" s="157">
        <v>0.7083333333333334</v>
      </c>
      <c r="CQ9" s="157">
        <v>0.3541666666666667</v>
      </c>
      <c r="CR9" s="157">
        <v>0.7083333333333334</v>
      </c>
      <c r="CS9" s="157"/>
      <c r="CT9" s="157"/>
      <c r="CU9" s="156" t="s">
        <v>933</v>
      </c>
      <c r="CV9" s="156">
        <v>742</v>
      </c>
      <c r="CW9" s="156">
        <v>487</v>
      </c>
      <c r="CX9" s="156">
        <v>32</v>
      </c>
      <c r="CY9" s="156" t="s">
        <v>288</v>
      </c>
      <c r="CZ9" s="156" t="s">
        <v>288</v>
      </c>
      <c r="DA9" s="156" t="s">
        <v>288</v>
      </c>
      <c r="DB9" s="156" t="s">
        <v>290</v>
      </c>
      <c r="DC9" s="156" t="s">
        <v>290</v>
      </c>
      <c r="DD9" s="156" t="s">
        <v>288</v>
      </c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 t="s">
        <v>288</v>
      </c>
      <c r="FW9" s="156" t="s">
        <v>288</v>
      </c>
      <c r="FX9" s="156" t="s">
        <v>331</v>
      </c>
      <c r="FY9" s="156" t="s">
        <v>288</v>
      </c>
      <c r="FZ9" s="156" t="s">
        <v>936</v>
      </c>
      <c r="GA9" s="156"/>
      <c r="GB9" s="156"/>
      <c r="GC9" s="156"/>
      <c r="GD9" s="156"/>
      <c r="GE9" s="156"/>
      <c r="GF9" s="156" t="s">
        <v>1136</v>
      </c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>
        <v>0</v>
      </c>
      <c r="HQ9" s="156">
        <v>0</v>
      </c>
      <c r="HR9" s="156">
        <v>0</v>
      </c>
      <c r="HS9" s="156">
        <v>0</v>
      </c>
      <c r="HT9" s="156">
        <v>0</v>
      </c>
      <c r="HU9" s="156">
        <v>2</v>
      </c>
      <c r="HV9" s="156">
        <v>2</v>
      </c>
      <c r="HW9" s="156" t="s">
        <v>290</v>
      </c>
      <c r="HX9" s="156">
        <v>37</v>
      </c>
      <c r="HY9" s="156" t="s">
        <v>290</v>
      </c>
      <c r="HZ9" s="156" t="s">
        <v>290</v>
      </c>
      <c r="IA9" s="156" t="s">
        <v>290</v>
      </c>
      <c r="IB9" s="156" t="s">
        <v>290</v>
      </c>
      <c r="IC9" s="156" t="s">
        <v>290</v>
      </c>
      <c r="ID9" s="156" t="s">
        <v>290</v>
      </c>
      <c r="IE9" s="159" t="s">
        <v>290</v>
      </c>
      <c r="IF9" s="159" t="s">
        <v>290</v>
      </c>
      <c r="IG9" s="156" t="s">
        <v>290</v>
      </c>
      <c r="IH9" s="156" t="s">
        <v>290</v>
      </c>
      <c r="II9" s="156" t="s">
        <v>290</v>
      </c>
      <c r="IJ9" s="156" t="s">
        <v>333</v>
      </c>
      <c r="IK9" s="156" t="s">
        <v>325</v>
      </c>
      <c r="IL9" s="158">
        <v>34060</v>
      </c>
      <c r="IM9" s="158">
        <v>40179</v>
      </c>
      <c r="IN9" s="156" t="s">
        <v>288</v>
      </c>
      <c r="IO9" s="156" t="s">
        <v>288</v>
      </c>
      <c r="IP9" s="156" t="s">
        <v>288</v>
      </c>
      <c r="IQ9" s="156" t="s">
        <v>288</v>
      </c>
      <c r="IR9" s="156" t="s">
        <v>288</v>
      </c>
      <c r="IS9" s="156"/>
      <c r="IT9" s="156">
        <v>6</v>
      </c>
      <c r="IU9" s="156"/>
      <c r="IV9" s="156"/>
      <c r="IW9" s="156"/>
      <c r="IX9" s="156"/>
      <c r="IY9" s="156" t="s">
        <v>296</v>
      </c>
    </row>
    <row r="10" spans="1:259" ht="15">
      <c r="A10" s="156">
        <v>6</v>
      </c>
      <c r="B10" s="156" t="s">
        <v>334</v>
      </c>
      <c r="C10" s="156" t="s">
        <v>1137</v>
      </c>
      <c r="D10" s="156">
        <v>637</v>
      </c>
      <c r="E10" s="156" t="s">
        <v>486</v>
      </c>
      <c r="F10" s="156">
        <v>224</v>
      </c>
      <c r="G10" s="156" t="s">
        <v>335</v>
      </c>
      <c r="H10" s="156" t="s">
        <v>1138</v>
      </c>
      <c r="I10" s="156" t="s">
        <v>336</v>
      </c>
      <c r="J10" s="156">
        <v>5715</v>
      </c>
      <c r="K10" s="156" t="s">
        <v>337</v>
      </c>
      <c r="L10" s="156" t="s">
        <v>1374</v>
      </c>
      <c r="M10" s="156" t="s">
        <v>1375</v>
      </c>
      <c r="N10" s="156" t="s">
        <v>314</v>
      </c>
      <c r="O10" s="156" t="s">
        <v>290</v>
      </c>
      <c r="P10" s="156" t="s">
        <v>338</v>
      </c>
      <c r="Q10" s="156" t="s">
        <v>316</v>
      </c>
      <c r="R10" s="156" t="s">
        <v>288</v>
      </c>
      <c r="S10" s="156"/>
      <c r="T10" s="156"/>
      <c r="U10" s="156"/>
      <c r="V10" s="156">
        <v>1</v>
      </c>
      <c r="W10" s="156">
        <v>0</v>
      </c>
      <c r="X10" s="156">
        <v>1</v>
      </c>
      <c r="Y10" s="156">
        <v>0</v>
      </c>
      <c r="Z10" s="156">
        <v>0</v>
      </c>
      <c r="AA10" s="156">
        <v>1</v>
      </c>
      <c r="AB10" s="156">
        <v>0</v>
      </c>
      <c r="AC10" s="156">
        <v>0</v>
      </c>
      <c r="AD10" s="156">
        <v>1</v>
      </c>
      <c r="AE10" s="156">
        <v>2</v>
      </c>
      <c r="AF10" s="156">
        <v>0</v>
      </c>
      <c r="AG10" s="156">
        <v>0</v>
      </c>
      <c r="AH10" s="156">
        <v>2.75</v>
      </c>
      <c r="AI10" s="156">
        <v>2</v>
      </c>
      <c r="AJ10" s="156">
        <v>0</v>
      </c>
      <c r="AK10" s="156">
        <v>0</v>
      </c>
      <c r="AL10" s="156">
        <v>1</v>
      </c>
      <c r="AM10" s="156">
        <v>1</v>
      </c>
      <c r="AN10" s="156">
        <v>1</v>
      </c>
      <c r="AO10" s="156">
        <v>0</v>
      </c>
      <c r="AP10" s="156">
        <v>0</v>
      </c>
      <c r="AQ10" s="156">
        <v>0.75</v>
      </c>
      <c r="AR10" s="156">
        <v>2</v>
      </c>
      <c r="AS10" s="156">
        <v>7</v>
      </c>
      <c r="AT10" s="156" t="s">
        <v>931</v>
      </c>
      <c r="AU10" s="156">
        <v>18</v>
      </c>
      <c r="AV10" s="156">
        <v>54</v>
      </c>
      <c r="AW10" s="156" t="s">
        <v>360</v>
      </c>
      <c r="AX10" s="156"/>
      <c r="AY10" s="156"/>
      <c r="AZ10" s="156">
        <v>2</v>
      </c>
      <c r="BA10" s="156">
        <v>16</v>
      </c>
      <c r="BB10" s="156" t="s">
        <v>932</v>
      </c>
      <c r="BC10" s="156"/>
      <c r="BD10" s="156"/>
      <c r="BE10" s="156"/>
      <c r="BF10" s="156"/>
      <c r="BG10" s="156"/>
      <c r="BH10" s="156"/>
      <c r="BI10" s="156"/>
      <c r="BJ10" s="156"/>
      <c r="BK10" s="156">
        <v>3</v>
      </c>
      <c r="BL10" s="156">
        <v>3</v>
      </c>
      <c r="BM10" s="156" t="s">
        <v>935</v>
      </c>
      <c r="BN10" s="156">
        <v>6</v>
      </c>
      <c r="BO10" s="156" t="s">
        <v>932</v>
      </c>
      <c r="BP10" s="156">
        <v>1</v>
      </c>
      <c r="BQ10" s="156">
        <v>2</v>
      </c>
      <c r="BR10" s="156" t="s">
        <v>360</v>
      </c>
      <c r="BS10" s="156">
        <v>1</v>
      </c>
      <c r="BT10" s="156">
        <v>1</v>
      </c>
      <c r="BU10" s="156" t="s">
        <v>932</v>
      </c>
      <c r="BV10" s="156" t="s">
        <v>290</v>
      </c>
      <c r="BW10" s="156" t="s">
        <v>288</v>
      </c>
      <c r="BX10" s="156" t="s">
        <v>290</v>
      </c>
      <c r="BY10" s="156">
        <v>3</v>
      </c>
      <c r="BZ10" s="156">
        <v>0</v>
      </c>
      <c r="CA10" s="156">
        <v>0</v>
      </c>
      <c r="CB10" s="156">
        <v>20</v>
      </c>
      <c r="CC10" s="156">
        <v>0</v>
      </c>
      <c r="CD10" s="157" t="s">
        <v>317</v>
      </c>
      <c r="CE10" s="159">
        <v>1</v>
      </c>
      <c r="CF10" s="157">
        <v>1</v>
      </c>
      <c r="CG10" s="157">
        <v>0.2708333333333333</v>
      </c>
      <c r="CH10" s="157">
        <v>0.7083333333333334</v>
      </c>
      <c r="CI10" s="157">
        <v>1</v>
      </c>
      <c r="CJ10" s="157">
        <v>0.2708333333333333</v>
      </c>
      <c r="CK10" s="157">
        <v>0.3541666666666667</v>
      </c>
      <c r="CL10" s="156" t="s">
        <v>292</v>
      </c>
      <c r="CM10" s="157" t="s">
        <v>293</v>
      </c>
      <c r="CN10" s="159">
        <v>1</v>
      </c>
      <c r="CO10" s="157"/>
      <c r="CP10" s="157"/>
      <c r="CQ10" s="157">
        <v>0.3541666666666667</v>
      </c>
      <c r="CR10" s="157">
        <v>0.7083333333333334</v>
      </c>
      <c r="CS10" s="157"/>
      <c r="CT10" s="157"/>
      <c r="CU10" s="156" t="s">
        <v>933</v>
      </c>
      <c r="CV10" s="156">
        <v>762</v>
      </c>
      <c r="CW10" s="156">
        <v>0</v>
      </c>
      <c r="CX10" s="156">
        <v>1591</v>
      </c>
      <c r="CY10" s="156" t="s">
        <v>288</v>
      </c>
      <c r="CZ10" s="156" t="s">
        <v>288</v>
      </c>
      <c r="DA10" s="156" t="s">
        <v>288</v>
      </c>
      <c r="DB10" s="156" t="s">
        <v>290</v>
      </c>
      <c r="DC10" s="156" t="s">
        <v>290</v>
      </c>
      <c r="DD10" s="156" t="s">
        <v>288</v>
      </c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 t="s">
        <v>288</v>
      </c>
      <c r="FW10" s="156" t="s">
        <v>290</v>
      </c>
      <c r="FX10" s="156" t="s">
        <v>290</v>
      </c>
      <c r="FY10" s="156" t="s">
        <v>288</v>
      </c>
      <c r="FZ10" s="156" t="s">
        <v>936</v>
      </c>
      <c r="GA10" s="156"/>
      <c r="GB10" s="156"/>
      <c r="GC10" s="156"/>
      <c r="GD10" s="156"/>
      <c r="GE10" s="156"/>
      <c r="GF10" s="156" t="s">
        <v>290</v>
      </c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>
        <v>0</v>
      </c>
      <c r="HQ10" s="156">
        <v>0</v>
      </c>
      <c r="HR10" s="156">
        <v>6</v>
      </c>
      <c r="HS10" s="156">
        <v>31</v>
      </c>
      <c r="HT10" s="156" t="s">
        <v>290</v>
      </c>
      <c r="HU10" s="156">
        <v>42</v>
      </c>
      <c r="HV10" s="156">
        <v>42</v>
      </c>
      <c r="HW10" s="156" t="s">
        <v>290</v>
      </c>
      <c r="HX10" s="156">
        <v>71</v>
      </c>
      <c r="HY10" s="156" t="s">
        <v>290</v>
      </c>
      <c r="HZ10" s="156" t="s">
        <v>290</v>
      </c>
      <c r="IA10" s="156" t="s">
        <v>290</v>
      </c>
      <c r="IB10" s="156" t="s">
        <v>290</v>
      </c>
      <c r="IC10" s="156" t="s">
        <v>290</v>
      </c>
      <c r="ID10" s="156" t="s">
        <v>290</v>
      </c>
      <c r="IE10" s="159" t="s">
        <v>290</v>
      </c>
      <c r="IF10" s="159" t="s">
        <v>290</v>
      </c>
      <c r="IG10" s="156" t="s">
        <v>290</v>
      </c>
      <c r="IH10" s="156" t="s">
        <v>290</v>
      </c>
      <c r="II10" s="156" t="s">
        <v>290</v>
      </c>
      <c r="IJ10" s="156" t="s">
        <v>339</v>
      </c>
      <c r="IK10" s="156" t="s">
        <v>340</v>
      </c>
      <c r="IL10" s="158">
        <v>33573</v>
      </c>
      <c r="IM10" s="158">
        <v>41640</v>
      </c>
      <c r="IN10" s="156" t="s">
        <v>288</v>
      </c>
      <c r="IO10" s="156" t="s">
        <v>288</v>
      </c>
      <c r="IP10" s="156" t="s">
        <v>288</v>
      </c>
      <c r="IQ10" s="156" t="s">
        <v>290</v>
      </c>
      <c r="IR10" s="156" t="s">
        <v>290</v>
      </c>
      <c r="IS10" s="156"/>
      <c r="IT10" s="156">
        <v>6</v>
      </c>
      <c r="IU10" s="156"/>
      <c r="IV10" s="156"/>
      <c r="IW10" s="156"/>
      <c r="IX10" s="156"/>
      <c r="IY10" s="156" t="s">
        <v>296</v>
      </c>
    </row>
    <row r="11" spans="1:259" ht="15">
      <c r="A11" s="156">
        <v>7</v>
      </c>
      <c r="B11" s="156" t="s">
        <v>342</v>
      </c>
      <c r="C11" s="156" t="s">
        <v>343</v>
      </c>
      <c r="D11" s="156">
        <v>800</v>
      </c>
      <c r="E11" s="156" t="s">
        <v>309</v>
      </c>
      <c r="F11" s="156">
        <v>145</v>
      </c>
      <c r="G11" s="156" t="s">
        <v>344</v>
      </c>
      <c r="H11" s="156" t="s">
        <v>1139</v>
      </c>
      <c r="I11" s="156" t="s">
        <v>345</v>
      </c>
      <c r="J11" s="156" t="s">
        <v>283</v>
      </c>
      <c r="K11" s="156" t="s">
        <v>1376</v>
      </c>
      <c r="L11" s="156" t="s">
        <v>1377</v>
      </c>
      <c r="M11" s="156" t="s">
        <v>346</v>
      </c>
      <c r="N11" s="156" t="s">
        <v>1378</v>
      </c>
      <c r="O11" s="156" t="s">
        <v>288</v>
      </c>
      <c r="P11" s="156"/>
      <c r="Q11" s="156"/>
      <c r="R11" s="156"/>
      <c r="S11" s="156"/>
      <c r="T11" s="156"/>
      <c r="U11" s="156"/>
      <c r="V11" s="156">
        <v>1</v>
      </c>
      <c r="W11" s="156">
        <v>0</v>
      </c>
      <c r="X11" s="156">
        <v>0</v>
      </c>
      <c r="Y11" s="156">
        <v>0</v>
      </c>
      <c r="Z11" s="156">
        <v>1</v>
      </c>
      <c r="AA11" s="156">
        <v>1</v>
      </c>
      <c r="AB11" s="156">
        <v>0</v>
      </c>
      <c r="AC11" s="156">
        <v>0</v>
      </c>
      <c r="AD11" s="156">
        <v>1</v>
      </c>
      <c r="AE11" s="156">
        <v>4.5</v>
      </c>
      <c r="AF11" s="156">
        <v>0</v>
      </c>
      <c r="AG11" s="156">
        <v>0</v>
      </c>
      <c r="AH11" s="156">
        <v>5.5</v>
      </c>
      <c r="AI11" s="156">
        <v>1</v>
      </c>
      <c r="AJ11" s="156">
        <v>0</v>
      </c>
      <c r="AK11" s="156">
        <v>0</v>
      </c>
      <c r="AL11" s="156">
        <v>0</v>
      </c>
      <c r="AM11" s="156">
        <v>0</v>
      </c>
      <c r="AN11" s="156">
        <v>0</v>
      </c>
      <c r="AO11" s="156">
        <v>0</v>
      </c>
      <c r="AP11" s="156">
        <v>0</v>
      </c>
      <c r="AQ11" s="156">
        <v>1</v>
      </c>
      <c r="AR11" s="156">
        <v>2</v>
      </c>
      <c r="AS11" s="156">
        <v>2.5</v>
      </c>
      <c r="AT11" s="156" t="s">
        <v>931</v>
      </c>
      <c r="AU11" s="156"/>
      <c r="AV11" s="156"/>
      <c r="AW11" s="156"/>
      <c r="AX11" s="156">
        <v>15</v>
      </c>
      <c r="AY11" s="156" t="s">
        <v>931</v>
      </c>
      <c r="AZ11" s="156">
        <v>12</v>
      </c>
      <c r="BA11" s="156">
        <v>96</v>
      </c>
      <c r="BB11" s="156" t="s">
        <v>932</v>
      </c>
      <c r="BC11" s="156"/>
      <c r="BD11" s="156"/>
      <c r="BE11" s="156"/>
      <c r="BF11" s="156">
        <v>160</v>
      </c>
      <c r="BG11" s="156" t="s">
        <v>932</v>
      </c>
      <c r="BH11" s="156">
        <v>2</v>
      </c>
      <c r="BI11" s="156">
        <v>3</v>
      </c>
      <c r="BJ11" s="156" t="s">
        <v>931</v>
      </c>
      <c r="BK11" s="156"/>
      <c r="BL11" s="156"/>
      <c r="BM11" s="156"/>
      <c r="BN11" s="156">
        <v>2.5</v>
      </c>
      <c r="BO11" s="156" t="s">
        <v>931</v>
      </c>
      <c r="BP11" s="156">
        <v>1</v>
      </c>
      <c r="BQ11" s="156">
        <v>1.5</v>
      </c>
      <c r="BR11" s="156" t="s">
        <v>931</v>
      </c>
      <c r="BS11" s="156"/>
      <c r="BT11" s="156"/>
      <c r="BU11" s="156"/>
      <c r="BV11" s="156" t="s">
        <v>288</v>
      </c>
      <c r="BW11" s="156" t="s">
        <v>290</v>
      </c>
      <c r="BX11" s="156" t="s">
        <v>290</v>
      </c>
      <c r="BY11" s="156">
        <v>0</v>
      </c>
      <c r="BZ11" s="156">
        <v>5</v>
      </c>
      <c r="CA11" s="156">
        <v>0</v>
      </c>
      <c r="CB11" s="156">
        <v>24</v>
      </c>
      <c r="CC11" s="156">
        <v>0</v>
      </c>
      <c r="CD11" s="157" t="s">
        <v>303</v>
      </c>
      <c r="CE11" s="159">
        <v>1</v>
      </c>
      <c r="CF11" s="157">
        <v>0.71875</v>
      </c>
      <c r="CG11" s="157">
        <v>0.40625</v>
      </c>
      <c r="CH11" s="157"/>
      <c r="CI11" s="157"/>
      <c r="CJ11" s="157"/>
      <c r="CK11" s="157"/>
      <c r="CL11" s="156" t="s">
        <v>292</v>
      </c>
      <c r="CM11" s="157" t="s">
        <v>305</v>
      </c>
      <c r="CN11" s="159">
        <v>1</v>
      </c>
      <c r="CO11" s="157">
        <v>0.3541666666666667</v>
      </c>
      <c r="CP11" s="157">
        <v>0.71875</v>
      </c>
      <c r="CQ11" s="157"/>
      <c r="CR11" s="157"/>
      <c r="CS11" s="157"/>
      <c r="CT11" s="157"/>
      <c r="CU11" s="156" t="s">
        <v>933</v>
      </c>
      <c r="CV11" s="156">
        <v>617</v>
      </c>
      <c r="CW11" s="156">
        <v>205</v>
      </c>
      <c r="CX11" s="156">
        <v>721</v>
      </c>
      <c r="CY11" s="156" t="s">
        <v>288</v>
      </c>
      <c r="CZ11" s="156" t="s">
        <v>288</v>
      </c>
      <c r="DA11" s="156" t="s">
        <v>288</v>
      </c>
      <c r="DB11" s="156" t="s">
        <v>290</v>
      </c>
      <c r="DC11" s="156" t="s">
        <v>290</v>
      </c>
      <c r="DD11" s="156" t="s">
        <v>288</v>
      </c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 t="s">
        <v>288</v>
      </c>
      <c r="FW11" s="156" t="s">
        <v>290</v>
      </c>
      <c r="FX11" s="156" t="s">
        <v>290</v>
      </c>
      <c r="FY11" s="156" t="s">
        <v>288</v>
      </c>
      <c r="FZ11" s="156" t="s">
        <v>936</v>
      </c>
      <c r="GA11" s="156"/>
      <c r="GB11" s="156"/>
      <c r="GC11" s="156"/>
      <c r="GD11" s="156"/>
      <c r="GE11" s="156"/>
      <c r="GF11" s="156" t="s">
        <v>290</v>
      </c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>
        <v>0</v>
      </c>
      <c r="HQ11" s="156">
        <v>0</v>
      </c>
      <c r="HR11" s="156">
        <v>3</v>
      </c>
      <c r="HS11" s="156">
        <v>156</v>
      </c>
      <c r="HT11" s="156">
        <v>0</v>
      </c>
      <c r="HU11" s="156" t="s">
        <v>290</v>
      </c>
      <c r="HV11" s="156" t="s">
        <v>290</v>
      </c>
      <c r="HW11" s="156" t="s">
        <v>290</v>
      </c>
      <c r="HX11" s="156">
        <v>51</v>
      </c>
      <c r="HY11" s="156" t="s">
        <v>290</v>
      </c>
      <c r="HZ11" s="156" t="s">
        <v>290</v>
      </c>
      <c r="IA11" s="156" t="s">
        <v>290</v>
      </c>
      <c r="IB11" s="156" t="s">
        <v>290</v>
      </c>
      <c r="IC11" s="156" t="s">
        <v>290</v>
      </c>
      <c r="ID11" s="156" t="s">
        <v>290</v>
      </c>
      <c r="IE11" s="159" t="s">
        <v>290</v>
      </c>
      <c r="IF11" s="159" t="s">
        <v>290</v>
      </c>
      <c r="IG11" s="156" t="s">
        <v>290</v>
      </c>
      <c r="IH11" s="156" t="s">
        <v>290</v>
      </c>
      <c r="II11" s="156" t="s">
        <v>290</v>
      </c>
      <c r="IJ11" s="156" t="s">
        <v>333</v>
      </c>
      <c r="IK11" s="156" t="s">
        <v>325</v>
      </c>
      <c r="IL11" s="158">
        <v>0</v>
      </c>
      <c r="IM11" s="158">
        <v>41269</v>
      </c>
      <c r="IN11" s="156" t="s">
        <v>288</v>
      </c>
      <c r="IO11" s="156" t="s">
        <v>288</v>
      </c>
      <c r="IP11" s="156" t="s">
        <v>288</v>
      </c>
      <c r="IQ11" s="156" t="s">
        <v>288</v>
      </c>
      <c r="IR11" s="156" t="s">
        <v>290</v>
      </c>
      <c r="IS11" s="156"/>
      <c r="IT11" s="156">
        <v>6</v>
      </c>
      <c r="IU11" s="156"/>
      <c r="IV11" s="156"/>
      <c r="IW11" s="156"/>
      <c r="IX11" s="156"/>
      <c r="IY11" s="156" t="s">
        <v>296</v>
      </c>
    </row>
    <row r="12" spans="1:259" ht="15">
      <c r="A12" s="156">
        <v>8</v>
      </c>
      <c r="B12" s="156" t="s">
        <v>347</v>
      </c>
      <c r="C12" s="156" t="s">
        <v>348</v>
      </c>
      <c r="D12" s="156">
        <v>725</v>
      </c>
      <c r="E12" s="156" t="s">
        <v>309</v>
      </c>
      <c r="F12" s="156">
        <v>308</v>
      </c>
      <c r="G12" s="156" t="s">
        <v>350</v>
      </c>
      <c r="H12" s="156" t="s">
        <v>349</v>
      </c>
      <c r="I12" s="156" t="s">
        <v>351</v>
      </c>
      <c r="J12" s="156">
        <v>8670</v>
      </c>
      <c r="K12" s="156" t="s">
        <v>352</v>
      </c>
      <c r="L12" s="156" t="s">
        <v>940</v>
      </c>
      <c r="M12" s="156" t="s">
        <v>353</v>
      </c>
      <c r="N12" s="156" t="s">
        <v>287</v>
      </c>
      <c r="O12" s="156" t="s">
        <v>288</v>
      </c>
      <c r="P12" s="156"/>
      <c r="Q12" s="156"/>
      <c r="R12" s="156"/>
      <c r="S12" s="156"/>
      <c r="T12" s="156"/>
      <c r="U12" s="156"/>
      <c r="V12" s="156">
        <v>0</v>
      </c>
      <c r="W12" s="156">
        <v>1</v>
      </c>
      <c r="X12" s="156">
        <v>0</v>
      </c>
      <c r="Y12" s="156">
        <v>0</v>
      </c>
      <c r="Z12" s="156">
        <v>2</v>
      </c>
      <c r="AA12" s="156">
        <v>2</v>
      </c>
      <c r="AB12" s="156">
        <v>0</v>
      </c>
      <c r="AC12" s="156">
        <v>0</v>
      </c>
      <c r="AD12" s="156">
        <v>1</v>
      </c>
      <c r="AE12" s="156">
        <v>4</v>
      </c>
      <c r="AF12" s="156">
        <v>0</v>
      </c>
      <c r="AG12" s="156">
        <v>0</v>
      </c>
      <c r="AH12" s="156">
        <v>5</v>
      </c>
      <c r="AI12" s="156">
        <v>3</v>
      </c>
      <c r="AJ12" s="156">
        <v>0</v>
      </c>
      <c r="AK12" s="156">
        <v>0</v>
      </c>
      <c r="AL12" s="156">
        <v>0.75</v>
      </c>
      <c r="AM12" s="156">
        <v>0.75</v>
      </c>
      <c r="AN12" s="156">
        <v>1</v>
      </c>
      <c r="AO12" s="156">
        <v>5</v>
      </c>
      <c r="AP12" s="156">
        <v>2</v>
      </c>
      <c r="AQ12" s="156">
        <v>0</v>
      </c>
      <c r="AR12" s="156">
        <v>2</v>
      </c>
      <c r="AS12" s="156">
        <v>3</v>
      </c>
      <c r="AT12" s="156" t="s">
        <v>931</v>
      </c>
      <c r="AU12" s="156"/>
      <c r="AV12" s="156"/>
      <c r="AW12" s="156"/>
      <c r="AX12" s="156">
        <v>3</v>
      </c>
      <c r="AY12" s="156" t="s">
        <v>932</v>
      </c>
      <c r="AZ12" s="156"/>
      <c r="BA12" s="156"/>
      <c r="BB12" s="156"/>
      <c r="BC12" s="156">
        <v>1</v>
      </c>
      <c r="BD12" s="156">
        <v>1</v>
      </c>
      <c r="BE12" s="156" t="s">
        <v>932</v>
      </c>
      <c r="BF12" s="156">
        <v>290</v>
      </c>
      <c r="BG12" s="156" t="s">
        <v>931</v>
      </c>
      <c r="BH12" s="156">
        <v>1</v>
      </c>
      <c r="BI12" s="156">
        <v>1</v>
      </c>
      <c r="BJ12" s="156" t="s">
        <v>931</v>
      </c>
      <c r="BK12" s="156"/>
      <c r="BL12" s="156"/>
      <c r="BM12" s="156"/>
      <c r="BN12" s="156">
        <v>1.5</v>
      </c>
      <c r="BO12" s="156" t="s">
        <v>932</v>
      </c>
      <c r="BP12" s="156">
        <v>1</v>
      </c>
      <c r="BQ12" s="156">
        <v>1</v>
      </c>
      <c r="BR12" s="156" t="s">
        <v>931</v>
      </c>
      <c r="BS12" s="156"/>
      <c r="BT12" s="156"/>
      <c r="BU12" s="156"/>
      <c r="BV12" s="156" t="s">
        <v>288</v>
      </c>
      <c r="BW12" s="156" t="s">
        <v>288</v>
      </c>
      <c r="BX12" s="156" t="s">
        <v>288</v>
      </c>
      <c r="BY12" s="156">
        <v>5</v>
      </c>
      <c r="BZ12" s="156">
        <v>5</v>
      </c>
      <c r="CA12" s="156">
        <v>0</v>
      </c>
      <c r="CB12" s="156">
        <v>16</v>
      </c>
      <c r="CC12" s="156">
        <v>0</v>
      </c>
      <c r="CD12" s="157" t="s">
        <v>1140</v>
      </c>
      <c r="CE12" s="159">
        <v>1</v>
      </c>
      <c r="CF12" s="157">
        <v>0</v>
      </c>
      <c r="CG12" s="157">
        <v>0</v>
      </c>
      <c r="CH12" s="157">
        <v>0.6875</v>
      </c>
      <c r="CI12" s="157">
        <v>0.375</v>
      </c>
      <c r="CJ12" s="157"/>
      <c r="CK12" s="157"/>
      <c r="CL12" s="156" t="s">
        <v>292</v>
      </c>
      <c r="CM12" s="157" t="s">
        <v>305</v>
      </c>
      <c r="CN12" s="159">
        <v>1</v>
      </c>
      <c r="CO12" s="157">
        <v>0.3541666666666667</v>
      </c>
      <c r="CP12" s="157">
        <v>0.71875</v>
      </c>
      <c r="CQ12" s="157"/>
      <c r="CR12" s="157"/>
      <c r="CS12" s="157"/>
      <c r="CT12" s="157"/>
      <c r="CU12" s="156"/>
      <c r="CV12" s="156">
        <v>1110</v>
      </c>
      <c r="CW12" s="156">
        <v>2272</v>
      </c>
      <c r="CX12" s="156">
        <v>1119</v>
      </c>
      <c r="CY12" s="156" t="s">
        <v>288</v>
      </c>
      <c r="CZ12" s="156" t="s">
        <v>288</v>
      </c>
      <c r="DA12" s="156" t="s">
        <v>288</v>
      </c>
      <c r="DB12" s="156" t="s">
        <v>288</v>
      </c>
      <c r="DC12" s="156" t="s">
        <v>290</v>
      </c>
      <c r="DD12" s="156" t="s">
        <v>288</v>
      </c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 t="s">
        <v>288</v>
      </c>
      <c r="FW12" s="156" t="s">
        <v>290</v>
      </c>
      <c r="FX12" s="156" t="s">
        <v>290</v>
      </c>
      <c r="FY12" s="156" t="s">
        <v>288</v>
      </c>
      <c r="FZ12" s="156" t="s">
        <v>936</v>
      </c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>
        <v>0</v>
      </c>
      <c r="HQ12" s="156">
        <v>2</v>
      </c>
      <c r="HR12" s="156">
        <v>2</v>
      </c>
      <c r="HS12" s="156">
        <v>676</v>
      </c>
      <c r="HT12" s="156">
        <v>0</v>
      </c>
      <c r="HU12" s="156">
        <v>0</v>
      </c>
      <c r="HV12" s="156">
        <v>0</v>
      </c>
      <c r="HW12" s="156">
        <v>23</v>
      </c>
      <c r="HX12" s="156">
        <v>106</v>
      </c>
      <c r="HY12" s="156">
        <v>0</v>
      </c>
      <c r="HZ12" s="156">
        <v>0</v>
      </c>
      <c r="IA12" s="156">
        <v>0</v>
      </c>
      <c r="IB12" s="156">
        <v>0</v>
      </c>
      <c r="IC12" s="156">
        <v>0</v>
      </c>
      <c r="ID12" s="156">
        <v>0</v>
      </c>
      <c r="IE12" s="159">
        <v>0</v>
      </c>
      <c r="IF12" s="159">
        <v>0</v>
      </c>
      <c r="IG12" s="156">
        <v>0</v>
      </c>
      <c r="IH12" s="156">
        <v>0</v>
      </c>
      <c r="II12" s="156">
        <v>0</v>
      </c>
      <c r="IJ12" s="156" t="s">
        <v>968</v>
      </c>
      <c r="IK12" s="156" t="s">
        <v>447</v>
      </c>
      <c r="IL12" s="158">
        <v>32325</v>
      </c>
      <c r="IM12" s="158">
        <v>42248</v>
      </c>
      <c r="IN12" s="156" t="s">
        <v>288</v>
      </c>
      <c r="IO12" s="156" t="s">
        <v>288</v>
      </c>
      <c r="IP12" s="156" t="s">
        <v>288</v>
      </c>
      <c r="IQ12" s="156" t="s">
        <v>288</v>
      </c>
      <c r="IR12" s="156" t="s">
        <v>288</v>
      </c>
      <c r="IS12" s="156"/>
      <c r="IT12" s="156">
        <v>6</v>
      </c>
      <c r="IU12" s="156"/>
      <c r="IV12" s="156"/>
      <c r="IW12" s="156"/>
      <c r="IX12" s="156"/>
      <c r="IY12" s="156" t="s">
        <v>296</v>
      </c>
    </row>
    <row r="13" spans="1:259" ht="15">
      <c r="A13" s="156">
        <v>9</v>
      </c>
      <c r="B13" s="156" t="s">
        <v>1379</v>
      </c>
      <c r="C13" s="156" t="s">
        <v>917</v>
      </c>
      <c r="D13" s="156">
        <v>835</v>
      </c>
      <c r="E13" s="156" t="s">
        <v>354</v>
      </c>
      <c r="F13" s="156">
        <v>176</v>
      </c>
      <c r="G13" s="156" t="s">
        <v>355</v>
      </c>
      <c r="H13" s="156" t="s">
        <v>1141</v>
      </c>
      <c r="I13" s="156" t="s">
        <v>356</v>
      </c>
      <c r="J13" s="156">
        <v>6835</v>
      </c>
      <c r="K13" s="156" t="s">
        <v>357</v>
      </c>
      <c r="L13" s="156" t="s">
        <v>358</v>
      </c>
      <c r="M13" s="156" t="s">
        <v>359</v>
      </c>
      <c r="N13" s="156" t="s">
        <v>1380</v>
      </c>
      <c r="O13" s="156" t="s">
        <v>288</v>
      </c>
      <c r="P13" s="156"/>
      <c r="Q13" s="156"/>
      <c r="R13" s="156"/>
      <c r="S13" s="156"/>
      <c r="T13" s="156"/>
      <c r="U13" s="156"/>
      <c r="V13" s="156">
        <v>0</v>
      </c>
      <c r="W13" s="156">
        <v>0</v>
      </c>
      <c r="X13" s="156">
        <v>1</v>
      </c>
      <c r="Y13" s="156">
        <v>1</v>
      </c>
      <c r="Z13" s="156">
        <v>2</v>
      </c>
      <c r="AA13" s="156">
        <v>2</v>
      </c>
      <c r="AB13" s="156">
        <v>0</v>
      </c>
      <c r="AC13" s="156">
        <v>0</v>
      </c>
      <c r="AD13" s="156">
        <v>1</v>
      </c>
      <c r="AE13" s="156">
        <v>6</v>
      </c>
      <c r="AF13" s="156">
        <v>2</v>
      </c>
      <c r="AG13" s="156">
        <v>0</v>
      </c>
      <c r="AH13" s="156">
        <v>7</v>
      </c>
      <c r="AI13" s="156">
        <v>3</v>
      </c>
      <c r="AJ13" s="156">
        <v>0</v>
      </c>
      <c r="AK13" s="156">
        <v>0</v>
      </c>
      <c r="AL13" s="156">
        <v>1</v>
      </c>
      <c r="AM13" s="156">
        <v>1</v>
      </c>
      <c r="AN13" s="156">
        <v>1</v>
      </c>
      <c r="AO13" s="156">
        <v>1</v>
      </c>
      <c r="AP13" s="156">
        <v>1</v>
      </c>
      <c r="AQ13" s="156">
        <v>1</v>
      </c>
      <c r="AR13" s="156">
        <v>2</v>
      </c>
      <c r="AS13" s="156">
        <v>2.5</v>
      </c>
      <c r="AT13" s="156" t="s">
        <v>931</v>
      </c>
      <c r="AU13" s="156">
        <v>1</v>
      </c>
      <c r="AV13" s="156">
        <v>6</v>
      </c>
      <c r="AW13" s="156" t="s">
        <v>935</v>
      </c>
      <c r="AX13" s="156">
        <v>6</v>
      </c>
      <c r="AY13" s="156" t="s">
        <v>935</v>
      </c>
      <c r="AZ13" s="156"/>
      <c r="BA13" s="156"/>
      <c r="BB13" s="156"/>
      <c r="BC13" s="156"/>
      <c r="BD13" s="156"/>
      <c r="BE13" s="156"/>
      <c r="BF13" s="156">
        <v>80</v>
      </c>
      <c r="BG13" s="156" t="s">
        <v>932</v>
      </c>
      <c r="BH13" s="156">
        <v>2</v>
      </c>
      <c r="BI13" s="156">
        <v>1.5</v>
      </c>
      <c r="BJ13" s="156" t="s">
        <v>935</v>
      </c>
      <c r="BK13" s="156">
        <v>5</v>
      </c>
      <c r="BL13" s="156">
        <v>5</v>
      </c>
      <c r="BM13" s="156" t="s">
        <v>931</v>
      </c>
      <c r="BN13" s="156">
        <v>15</v>
      </c>
      <c r="BO13" s="156" t="s">
        <v>932</v>
      </c>
      <c r="BP13" s="156">
        <v>2</v>
      </c>
      <c r="BQ13" s="156">
        <v>1.5</v>
      </c>
      <c r="BR13" s="156" t="s">
        <v>935</v>
      </c>
      <c r="BS13" s="156"/>
      <c r="BT13" s="156"/>
      <c r="BU13" s="156"/>
      <c r="BV13" s="156" t="s">
        <v>290</v>
      </c>
      <c r="BW13" s="156" t="s">
        <v>288</v>
      </c>
      <c r="BX13" s="156" t="s">
        <v>290</v>
      </c>
      <c r="BY13" s="156">
        <v>0</v>
      </c>
      <c r="BZ13" s="156">
        <v>6</v>
      </c>
      <c r="CA13" s="156">
        <v>0</v>
      </c>
      <c r="CB13" s="156">
        <v>25</v>
      </c>
      <c r="CC13" s="156">
        <v>0</v>
      </c>
      <c r="CD13" s="157" t="s">
        <v>317</v>
      </c>
      <c r="CE13" s="159">
        <v>1</v>
      </c>
      <c r="CF13" s="157">
        <v>0.9583333333333334</v>
      </c>
      <c r="CG13" s="157">
        <v>0.22916666666666666</v>
      </c>
      <c r="CH13" s="157">
        <v>0.71875</v>
      </c>
      <c r="CI13" s="157">
        <v>0.9583333333333334</v>
      </c>
      <c r="CJ13" s="157">
        <v>0.22916666666666666</v>
      </c>
      <c r="CK13" s="157">
        <v>0.3541666666666667</v>
      </c>
      <c r="CL13" s="156" t="s">
        <v>292</v>
      </c>
      <c r="CM13" s="157" t="s">
        <v>360</v>
      </c>
      <c r="CN13" s="159">
        <v>1</v>
      </c>
      <c r="CO13" s="157">
        <v>0.3541666666666667</v>
      </c>
      <c r="CP13" s="157">
        <v>0.3541666666666667</v>
      </c>
      <c r="CQ13" s="157">
        <v>0.3541666666666667</v>
      </c>
      <c r="CR13" s="157">
        <v>0.9583333333333334</v>
      </c>
      <c r="CS13" s="157">
        <v>0.22916666666666666</v>
      </c>
      <c r="CT13" s="157">
        <v>0.3541666666666667</v>
      </c>
      <c r="CU13" s="156" t="s">
        <v>933</v>
      </c>
      <c r="CV13" s="156">
        <v>1156</v>
      </c>
      <c r="CW13" s="156">
        <v>1127</v>
      </c>
      <c r="CX13" s="156">
        <v>3023</v>
      </c>
      <c r="CY13" s="156" t="s">
        <v>288</v>
      </c>
      <c r="CZ13" s="156" t="s">
        <v>288</v>
      </c>
      <c r="DA13" s="156" t="s">
        <v>288</v>
      </c>
      <c r="DB13" s="156" t="s">
        <v>290</v>
      </c>
      <c r="DC13" s="156" t="s">
        <v>290</v>
      </c>
      <c r="DD13" s="156" t="s">
        <v>288</v>
      </c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 t="s">
        <v>288</v>
      </c>
      <c r="FW13" s="156" t="s">
        <v>288</v>
      </c>
      <c r="FX13" s="156" t="s">
        <v>290</v>
      </c>
      <c r="FY13" s="156" t="s">
        <v>288</v>
      </c>
      <c r="FZ13" s="156" t="s">
        <v>936</v>
      </c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>
        <v>3</v>
      </c>
      <c r="HQ13" s="156">
        <v>6</v>
      </c>
      <c r="HR13" s="156">
        <v>7</v>
      </c>
      <c r="HS13" s="156">
        <v>115</v>
      </c>
      <c r="HT13" s="156" t="s">
        <v>290</v>
      </c>
      <c r="HU13" s="156" t="s">
        <v>290</v>
      </c>
      <c r="HV13" s="156" t="s">
        <v>290</v>
      </c>
      <c r="HW13" s="156" t="s">
        <v>290</v>
      </c>
      <c r="HX13" s="156">
        <v>64</v>
      </c>
      <c r="HY13" s="156" t="s">
        <v>290</v>
      </c>
      <c r="HZ13" s="156" t="s">
        <v>290</v>
      </c>
      <c r="IA13" s="156" t="s">
        <v>290</v>
      </c>
      <c r="IB13" s="156" t="s">
        <v>290</v>
      </c>
      <c r="IC13" s="156" t="s">
        <v>290</v>
      </c>
      <c r="ID13" s="156" t="s">
        <v>290</v>
      </c>
      <c r="IE13" s="159" t="s">
        <v>290</v>
      </c>
      <c r="IF13" s="159" t="s">
        <v>290</v>
      </c>
      <c r="IG13" s="156" t="s">
        <v>290</v>
      </c>
      <c r="IH13" s="156" t="s">
        <v>290</v>
      </c>
      <c r="II13" s="156" t="s">
        <v>290</v>
      </c>
      <c r="IJ13" s="156" t="s">
        <v>361</v>
      </c>
      <c r="IK13" s="156" t="s">
        <v>362</v>
      </c>
      <c r="IL13" s="158" t="s">
        <v>1142</v>
      </c>
      <c r="IM13" s="158">
        <v>40909</v>
      </c>
      <c r="IN13" s="156" t="s">
        <v>288</v>
      </c>
      <c r="IO13" s="156" t="s">
        <v>288</v>
      </c>
      <c r="IP13" s="156" t="s">
        <v>288</v>
      </c>
      <c r="IQ13" s="156" t="s">
        <v>288</v>
      </c>
      <c r="IR13" s="156" t="s">
        <v>288</v>
      </c>
      <c r="IS13" s="156"/>
      <c r="IT13" s="156">
        <v>6</v>
      </c>
      <c r="IU13" s="156"/>
      <c r="IV13" s="156"/>
      <c r="IW13" s="156"/>
      <c r="IX13" s="156"/>
      <c r="IY13" s="156" t="s">
        <v>296</v>
      </c>
    </row>
    <row r="14" spans="1:259" ht="15">
      <c r="A14" s="156">
        <v>10</v>
      </c>
      <c r="B14" s="156" t="s">
        <v>363</v>
      </c>
      <c r="C14" s="156" t="s">
        <v>364</v>
      </c>
      <c r="D14" s="156">
        <v>1150</v>
      </c>
      <c r="E14" s="156" t="s">
        <v>309</v>
      </c>
      <c r="F14" s="156">
        <v>600</v>
      </c>
      <c r="G14" s="156" t="s">
        <v>366</v>
      </c>
      <c r="H14" s="156" t="s">
        <v>365</v>
      </c>
      <c r="I14" s="156" t="s">
        <v>367</v>
      </c>
      <c r="J14" s="156">
        <v>35165</v>
      </c>
      <c r="K14" s="156" t="s">
        <v>1381</v>
      </c>
      <c r="L14" s="156" t="s">
        <v>1382</v>
      </c>
      <c r="M14" s="156" t="s">
        <v>941</v>
      </c>
      <c r="N14" s="156" t="s">
        <v>314</v>
      </c>
      <c r="O14" s="156" t="s">
        <v>288</v>
      </c>
      <c r="P14" s="156" t="s">
        <v>942</v>
      </c>
      <c r="Q14" s="156" t="s">
        <v>316</v>
      </c>
      <c r="R14" s="156" t="s">
        <v>288</v>
      </c>
      <c r="S14" s="156"/>
      <c r="T14" s="156"/>
      <c r="U14" s="156"/>
      <c r="V14" s="156">
        <v>1</v>
      </c>
      <c r="W14" s="156">
        <v>0</v>
      </c>
      <c r="X14" s="156">
        <v>1</v>
      </c>
      <c r="Y14" s="156">
        <v>2</v>
      </c>
      <c r="Z14" s="156">
        <v>2</v>
      </c>
      <c r="AA14" s="156">
        <v>2</v>
      </c>
      <c r="AB14" s="156">
        <v>0</v>
      </c>
      <c r="AC14" s="156">
        <v>1</v>
      </c>
      <c r="AD14" s="156">
        <v>2</v>
      </c>
      <c r="AE14" s="156">
        <v>7</v>
      </c>
      <c r="AF14" s="156">
        <v>0</v>
      </c>
      <c r="AG14" s="156">
        <v>0</v>
      </c>
      <c r="AH14" s="156">
        <v>10</v>
      </c>
      <c r="AI14" s="156">
        <v>6</v>
      </c>
      <c r="AJ14" s="156">
        <v>0</v>
      </c>
      <c r="AK14" s="156">
        <v>0</v>
      </c>
      <c r="AL14" s="156">
        <v>2</v>
      </c>
      <c r="AM14" s="156">
        <v>2</v>
      </c>
      <c r="AN14" s="156">
        <v>2</v>
      </c>
      <c r="AO14" s="156">
        <v>0</v>
      </c>
      <c r="AP14" s="156">
        <v>0</v>
      </c>
      <c r="AQ14" s="156">
        <v>1</v>
      </c>
      <c r="AR14" s="156">
        <v>1</v>
      </c>
      <c r="AS14" s="156">
        <v>1.5</v>
      </c>
      <c r="AT14" s="156" t="s">
        <v>931</v>
      </c>
      <c r="AU14" s="156">
        <v>18</v>
      </c>
      <c r="AV14" s="156">
        <v>72</v>
      </c>
      <c r="AW14" s="156" t="s">
        <v>931</v>
      </c>
      <c r="AX14" s="156">
        <v>360</v>
      </c>
      <c r="AY14" s="156" t="s">
        <v>935</v>
      </c>
      <c r="AZ14" s="156"/>
      <c r="BA14" s="156"/>
      <c r="BB14" s="156"/>
      <c r="BC14" s="156"/>
      <c r="BD14" s="156"/>
      <c r="BE14" s="156"/>
      <c r="BF14" s="156"/>
      <c r="BG14" s="156"/>
      <c r="BH14" s="156">
        <v>1</v>
      </c>
      <c r="BI14" s="156">
        <v>1.5</v>
      </c>
      <c r="BJ14" s="156" t="s">
        <v>931</v>
      </c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 t="s">
        <v>288</v>
      </c>
      <c r="BW14" s="156" t="s">
        <v>288</v>
      </c>
      <c r="BX14" s="156" t="s">
        <v>288</v>
      </c>
      <c r="BY14" s="156">
        <v>7</v>
      </c>
      <c r="BZ14" s="156">
        <v>9</v>
      </c>
      <c r="CA14" s="156">
        <v>0</v>
      </c>
      <c r="CB14" s="156">
        <v>52</v>
      </c>
      <c r="CC14" s="156">
        <v>0</v>
      </c>
      <c r="CD14" s="157" t="s">
        <v>317</v>
      </c>
      <c r="CE14" s="159">
        <v>3</v>
      </c>
      <c r="CF14" s="157">
        <v>0.71875</v>
      </c>
      <c r="CG14" s="157">
        <v>0.3541666666666667</v>
      </c>
      <c r="CH14" s="157">
        <v>0.71875</v>
      </c>
      <c r="CI14" s="157">
        <v>0.3541666666666667</v>
      </c>
      <c r="CJ14" s="157"/>
      <c r="CK14" s="157"/>
      <c r="CL14" s="156" t="s">
        <v>360</v>
      </c>
      <c r="CM14" s="157" t="s">
        <v>293</v>
      </c>
      <c r="CN14" s="159">
        <v>3</v>
      </c>
      <c r="CO14" s="157"/>
      <c r="CP14" s="157"/>
      <c r="CQ14" s="157">
        <v>0.3541666666666667</v>
      </c>
      <c r="CR14" s="157">
        <v>0.71875</v>
      </c>
      <c r="CS14" s="157"/>
      <c r="CT14" s="157"/>
      <c r="CU14" s="156"/>
      <c r="CV14" s="156">
        <v>1387</v>
      </c>
      <c r="CW14" s="156">
        <v>0</v>
      </c>
      <c r="CX14" s="156">
        <v>3672</v>
      </c>
      <c r="CY14" s="156" t="s">
        <v>288</v>
      </c>
      <c r="CZ14" s="156" t="s">
        <v>288</v>
      </c>
      <c r="DA14" s="156" t="s">
        <v>288</v>
      </c>
      <c r="DB14" s="156" t="s">
        <v>288</v>
      </c>
      <c r="DC14" s="156" t="s">
        <v>290</v>
      </c>
      <c r="DD14" s="156" t="s">
        <v>288</v>
      </c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 t="s">
        <v>288</v>
      </c>
      <c r="FW14" s="156" t="s">
        <v>288</v>
      </c>
      <c r="FX14" s="156" t="s">
        <v>368</v>
      </c>
      <c r="FY14" s="156" t="s">
        <v>288</v>
      </c>
      <c r="FZ14" s="156" t="s">
        <v>943</v>
      </c>
      <c r="GA14" s="156"/>
      <c r="GB14" s="156"/>
      <c r="GC14" s="156"/>
      <c r="GD14" s="156"/>
      <c r="GE14" s="156"/>
      <c r="GF14" s="156" t="s">
        <v>332</v>
      </c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>
        <v>2</v>
      </c>
      <c r="HQ14" s="156">
        <v>5</v>
      </c>
      <c r="HR14" s="156">
        <v>6</v>
      </c>
      <c r="HS14" s="156">
        <v>58</v>
      </c>
      <c r="HT14" s="156">
        <v>454</v>
      </c>
      <c r="HU14" s="156">
        <v>199</v>
      </c>
      <c r="HV14" s="156">
        <v>193</v>
      </c>
      <c r="HW14" s="156" t="s">
        <v>290</v>
      </c>
      <c r="HX14" s="156" t="s">
        <v>290</v>
      </c>
      <c r="HY14" s="156" t="s">
        <v>290</v>
      </c>
      <c r="HZ14" s="156" t="s">
        <v>290</v>
      </c>
      <c r="IA14" s="156" t="s">
        <v>290</v>
      </c>
      <c r="IB14" s="156" t="s">
        <v>290</v>
      </c>
      <c r="IC14" s="156" t="s">
        <v>290</v>
      </c>
      <c r="ID14" s="156">
        <v>0</v>
      </c>
      <c r="IE14" s="159">
        <v>28</v>
      </c>
      <c r="IF14" s="159" t="s">
        <v>290</v>
      </c>
      <c r="IG14" s="156" t="s">
        <v>290</v>
      </c>
      <c r="IH14" s="156" t="s">
        <v>290</v>
      </c>
      <c r="II14" s="156" t="s">
        <v>290</v>
      </c>
      <c r="IJ14" s="156" t="s">
        <v>324</v>
      </c>
      <c r="IK14" s="156" t="s">
        <v>325</v>
      </c>
      <c r="IL14" s="158">
        <v>35156</v>
      </c>
      <c r="IM14" s="158">
        <v>39508</v>
      </c>
      <c r="IN14" s="156" t="s">
        <v>288</v>
      </c>
      <c r="IO14" s="156" t="s">
        <v>288</v>
      </c>
      <c r="IP14" s="156" t="s">
        <v>288</v>
      </c>
      <c r="IQ14" s="156" t="s">
        <v>288</v>
      </c>
      <c r="IR14" s="156" t="s">
        <v>288</v>
      </c>
      <c r="IS14" s="156"/>
      <c r="IT14" s="156">
        <v>6</v>
      </c>
      <c r="IU14" s="156"/>
      <c r="IV14" s="156"/>
      <c r="IW14" s="156"/>
      <c r="IX14" s="156"/>
      <c r="IY14" s="156" t="s">
        <v>296</v>
      </c>
    </row>
    <row r="15" spans="1:259" ht="15">
      <c r="A15" s="156">
        <v>11</v>
      </c>
      <c r="B15" s="156" t="s">
        <v>363</v>
      </c>
      <c r="C15" s="156" t="s">
        <v>369</v>
      </c>
      <c r="D15" s="156">
        <v>135</v>
      </c>
      <c r="E15" s="156" t="s">
        <v>370</v>
      </c>
      <c r="F15" s="156">
        <v>47</v>
      </c>
      <c r="G15" s="156" t="s">
        <v>372</v>
      </c>
      <c r="H15" s="156" t="s">
        <v>371</v>
      </c>
      <c r="I15" s="156" t="s">
        <v>373</v>
      </c>
      <c r="J15" s="156"/>
      <c r="K15" s="156" t="s">
        <v>1143</v>
      </c>
      <c r="L15" s="156" t="s">
        <v>1144</v>
      </c>
      <c r="M15" s="156" t="s">
        <v>1145</v>
      </c>
      <c r="N15" s="156" t="s">
        <v>314</v>
      </c>
      <c r="O15" s="156" t="s">
        <v>290</v>
      </c>
      <c r="P15" s="156" t="s">
        <v>1146</v>
      </c>
      <c r="Q15" s="156" t="s">
        <v>287</v>
      </c>
      <c r="R15" s="156" t="s">
        <v>288</v>
      </c>
      <c r="S15" s="156"/>
      <c r="T15" s="156"/>
      <c r="U15" s="156"/>
      <c r="V15" s="156">
        <v>1</v>
      </c>
      <c r="W15" s="156">
        <v>1</v>
      </c>
      <c r="X15" s="156">
        <v>0</v>
      </c>
      <c r="Y15" s="156">
        <v>1</v>
      </c>
      <c r="Z15" s="156">
        <v>0</v>
      </c>
      <c r="AA15" s="156">
        <v>1</v>
      </c>
      <c r="AB15" s="156">
        <v>0</v>
      </c>
      <c r="AC15" s="156">
        <v>0</v>
      </c>
      <c r="AD15" s="156">
        <v>0</v>
      </c>
      <c r="AE15" s="156">
        <v>5</v>
      </c>
      <c r="AF15" s="156">
        <v>0</v>
      </c>
      <c r="AG15" s="156">
        <v>1</v>
      </c>
      <c r="AH15" s="156">
        <v>7</v>
      </c>
      <c r="AI15" s="156">
        <v>0</v>
      </c>
      <c r="AJ15" s="156">
        <v>0</v>
      </c>
      <c r="AK15" s="156">
        <v>0</v>
      </c>
      <c r="AL15" s="156">
        <v>0</v>
      </c>
      <c r="AM15" s="156">
        <v>0</v>
      </c>
      <c r="AN15" s="156">
        <v>0</v>
      </c>
      <c r="AO15" s="156">
        <v>3</v>
      </c>
      <c r="AP15" s="156">
        <v>0</v>
      </c>
      <c r="AQ15" s="156">
        <v>1</v>
      </c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 t="s">
        <v>931</v>
      </c>
      <c r="BF15" s="156"/>
      <c r="BG15" s="156" t="s">
        <v>931</v>
      </c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>
        <v>1</v>
      </c>
      <c r="BT15" s="156">
        <v>1.75</v>
      </c>
      <c r="BU15" s="156" t="s">
        <v>931</v>
      </c>
      <c r="BV15" s="156" t="s">
        <v>290</v>
      </c>
      <c r="BW15" s="156" t="s">
        <v>290</v>
      </c>
      <c r="BX15" s="156" t="s">
        <v>290</v>
      </c>
      <c r="BY15" s="156">
        <v>0</v>
      </c>
      <c r="BZ15" s="156">
        <v>2</v>
      </c>
      <c r="CA15" s="156">
        <v>0</v>
      </c>
      <c r="CB15" s="156">
        <v>0</v>
      </c>
      <c r="CC15" s="156">
        <v>0</v>
      </c>
      <c r="CD15" s="157"/>
      <c r="CE15" s="159">
        <v>0</v>
      </c>
      <c r="CF15" s="157"/>
      <c r="CG15" s="157"/>
      <c r="CH15" s="157"/>
      <c r="CI15" s="157"/>
      <c r="CJ15" s="157"/>
      <c r="CK15" s="157"/>
      <c r="CL15" s="156"/>
      <c r="CM15" s="157" t="s">
        <v>293</v>
      </c>
      <c r="CN15" s="159">
        <v>2</v>
      </c>
      <c r="CO15" s="157">
        <v>0.3541666666666667</v>
      </c>
      <c r="CP15" s="157">
        <v>0.7083333333333334</v>
      </c>
      <c r="CQ15" s="157"/>
      <c r="CR15" s="157"/>
      <c r="CS15" s="157"/>
      <c r="CT15" s="157"/>
      <c r="CU15" s="156" t="s">
        <v>1003</v>
      </c>
      <c r="CV15" s="156">
        <v>0</v>
      </c>
      <c r="CW15" s="156">
        <v>5</v>
      </c>
      <c r="CX15" s="156">
        <v>120</v>
      </c>
      <c r="CY15" s="156" t="s">
        <v>288</v>
      </c>
      <c r="CZ15" s="156" t="s">
        <v>288</v>
      </c>
      <c r="DA15" s="156" t="s">
        <v>288</v>
      </c>
      <c r="DB15" s="156" t="s">
        <v>288</v>
      </c>
      <c r="DC15" s="156" t="s">
        <v>290</v>
      </c>
      <c r="DD15" s="156" t="s">
        <v>288</v>
      </c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 t="s">
        <v>288</v>
      </c>
      <c r="FW15" s="156" t="s">
        <v>290</v>
      </c>
      <c r="FX15" s="156" t="s">
        <v>290</v>
      </c>
      <c r="FY15" s="156" t="s">
        <v>288</v>
      </c>
      <c r="FZ15" s="156" t="s">
        <v>936</v>
      </c>
      <c r="GA15" s="156"/>
      <c r="GB15" s="156"/>
      <c r="GC15" s="156"/>
      <c r="GD15" s="156"/>
      <c r="GE15" s="156"/>
      <c r="GF15" s="156" t="s">
        <v>332</v>
      </c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 t="s">
        <v>290</v>
      </c>
      <c r="HQ15" s="156" t="s">
        <v>290</v>
      </c>
      <c r="HR15" s="156" t="s">
        <v>290</v>
      </c>
      <c r="HS15" s="156" t="s">
        <v>290</v>
      </c>
      <c r="HT15" s="156" t="s">
        <v>290</v>
      </c>
      <c r="HU15" s="156" t="s">
        <v>290</v>
      </c>
      <c r="HV15" s="156" t="s">
        <v>290</v>
      </c>
      <c r="HW15" s="156">
        <v>9</v>
      </c>
      <c r="HX15" s="156">
        <v>9</v>
      </c>
      <c r="HY15" s="156" t="s">
        <v>290</v>
      </c>
      <c r="HZ15" s="156" t="s">
        <v>290</v>
      </c>
      <c r="IA15" s="156">
        <v>9</v>
      </c>
      <c r="IB15" s="156" t="s">
        <v>290</v>
      </c>
      <c r="IC15" s="156" t="s">
        <v>290</v>
      </c>
      <c r="ID15" s="156" t="s">
        <v>290</v>
      </c>
      <c r="IE15" s="159" t="s">
        <v>290</v>
      </c>
      <c r="IF15" s="159" t="s">
        <v>290</v>
      </c>
      <c r="IG15" s="156" t="s">
        <v>290</v>
      </c>
      <c r="IH15" s="156" t="s">
        <v>290</v>
      </c>
      <c r="II15" s="156" t="s">
        <v>290</v>
      </c>
      <c r="IJ15" s="156" t="s">
        <v>333</v>
      </c>
      <c r="IK15" s="156" t="s">
        <v>325</v>
      </c>
      <c r="IL15" s="158">
        <v>37773</v>
      </c>
      <c r="IM15" s="158">
        <v>40940</v>
      </c>
      <c r="IN15" s="156" t="s">
        <v>288</v>
      </c>
      <c r="IO15" s="156" t="s">
        <v>288</v>
      </c>
      <c r="IP15" s="156" t="s">
        <v>288</v>
      </c>
      <c r="IQ15" s="156" t="s">
        <v>288</v>
      </c>
      <c r="IR15" s="156" t="s">
        <v>290</v>
      </c>
      <c r="IS15" s="156"/>
      <c r="IT15" s="156">
        <v>7</v>
      </c>
      <c r="IU15" s="156"/>
      <c r="IV15" s="156"/>
      <c r="IW15" s="156"/>
      <c r="IX15" s="156"/>
      <c r="IY15" s="156" t="s">
        <v>296</v>
      </c>
    </row>
    <row r="16" spans="1:259" ht="15">
      <c r="A16" s="156">
        <v>12</v>
      </c>
      <c r="B16" s="156" t="s">
        <v>374</v>
      </c>
      <c r="C16" s="156" t="s">
        <v>375</v>
      </c>
      <c r="D16" s="156">
        <v>753</v>
      </c>
      <c r="E16" s="156" t="s">
        <v>309</v>
      </c>
      <c r="F16" s="156">
        <v>200</v>
      </c>
      <c r="G16" s="156" t="s">
        <v>377</v>
      </c>
      <c r="H16" s="156" t="s">
        <v>376</v>
      </c>
      <c r="I16" s="156" t="s">
        <v>378</v>
      </c>
      <c r="J16" s="156" t="s">
        <v>283</v>
      </c>
      <c r="K16" s="156" t="s">
        <v>944</v>
      </c>
      <c r="L16" s="156" t="s">
        <v>379</v>
      </c>
      <c r="M16" s="156" t="s">
        <v>945</v>
      </c>
      <c r="N16" s="156" t="s">
        <v>316</v>
      </c>
      <c r="O16" s="156" t="s">
        <v>288</v>
      </c>
      <c r="P16" s="156" t="s">
        <v>1147</v>
      </c>
      <c r="Q16" s="156" t="s">
        <v>972</v>
      </c>
      <c r="R16" s="156" t="s">
        <v>288</v>
      </c>
      <c r="S16" s="156"/>
      <c r="T16" s="156"/>
      <c r="U16" s="156"/>
      <c r="V16" s="156">
        <v>0</v>
      </c>
      <c r="W16" s="156">
        <v>0</v>
      </c>
      <c r="X16" s="156">
        <v>1</v>
      </c>
      <c r="Y16" s="156">
        <v>0</v>
      </c>
      <c r="Z16" s="156">
        <v>1</v>
      </c>
      <c r="AA16" s="156">
        <v>2</v>
      </c>
      <c r="AB16" s="156">
        <v>1</v>
      </c>
      <c r="AC16" s="156">
        <v>0</v>
      </c>
      <c r="AD16" s="156">
        <v>1</v>
      </c>
      <c r="AE16" s="156">
        <v>6</v>
      </c>
      <c r="AF16" s="156">
        <v>0</v>
      </c>
      <c r="AG16" s="156">
        <v>0</v>
      </c>
      <c r="AH16" s="156">
        <v>8</v>
      </c>
      <c r="AI16" s="156">
        <v>2</v>
      </c>
      <c r="AJ16" s="156">
        <v>0</v>
      </c>
      <c r="AK16" s="156">
        <v>0</v>
      </c>
      <c r="AL16" s="156">
        <v>0.1</v>
      </c>
      <c r="AM16" s="156">
        <v>0.1</v>
      </c>
      <c r="AN16" s="156">
        <v>1</v>
      </c>
      <c r="AO16" s="156">
        <v>4</v>
      </c>
      <c r="AP16" s="156">
        <v>0</v>
      </c>
      <c r="AQ16" s="156">
        <v>0</v>
      </c>
      <c r="AR16" s="156">
        <v>1</v>
      </c>
      <c r="AS16" s="156">
        <v>2</v>
      </c>
      <c r="AT16" s="156" t="s">
        <v>931</v>
      </c>
      <c r="AU16" s="156">
        <v>12</v>
      </c>
      <c r="AV16" s="156">
        <v>18</v>
      </c>
      <c r="AW16" s="156" t="s">
        <v>931</v>
      </c>
      <c r="AX16" s="156">
        <v>18</v>
      </c>
      <c r="AY16" s="156" t="s">
        <v>931</v>
      </c>
      <c r="AZ16" s="156">
        <v>8</v>
      </c>
      <c r="BA16" s="156">
        <v>12</v>
      </c>
      <c r="BB16" s="156" t="s">
        <v>931</v>
      </c>
      <c r="BC16" s="156">
        <v>50</v>
      </c>
      <c r="BD16" s="156">
        <v>50</v>
      </c>
      <c r="BE16" s="156" t="s">
        <v>935</v>
      </c>
      <c r="BF16" s="156">
        <v>350</v>
      </c>
      <c r="BG16" s="156" t="s">
        <v>932</v>
      </c>
      <c r="BH16" s="156">
        <v>2</v>
      </c>
      <c r="BI16" s="156">
        <v>2</v>
      </c>
      <c r="BJ16" s="156" t="s">
        <v>931</v>
      </c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 t="s">
        <v>288</v>
      </c>
      <c r="BW16" s="156" t="s">
        <v>288</v>
      </c>
      <c r="BX16" s="156" t="s">
        <v>288</v>
      </c>
      <c r="BY16" s="156">
        <v>6</v>
      </c>
      <c r="BZ16" s="156">
        <v>3</v>
      </c>
      <c r="CA16" s="156">
        <v>5</v>
      </c>
      <c r="CB16" s="156">
        <v>26</v>
      </c>
      <c r="CC16" s="156">
        <v>11</v>
      </c>
      <c r="CD16" s="157" t="s">
        <v>291</v>
      </c>
      <c r="CE16" s="159">
        <v>2</v>
      </c>
      <c r="CF16" s="157"/>
      <c r="CG16" s="157"/>
      <c r="CH16" s="157">
        <v>0.71875</v>
      </c>
      <c r="CI16" s="157">
        <v>0.40625</v>
      </c>
      <c r="CJ16" s="157"/>
      <c r="CK16" s="157"/>
      <c r="CL16" s="156" t="s">
        <v>292</v>
      </c>
      <c r="CM16" s="157" t="s">
        <v>293</v>
      </c>
      <c r="CN16" s="159">
        <v>2</v>
      </c>
      <c r="CO16" s="157"/>
      <c r="CP16" s="157"/>
      <c r="CQ16" s="157">
        <v>0.3541666666666667</v>
      </c>
      <c r="CR16" s="157">
        <v>0.71875</v>
      </c>
      <c r="CS16" s="157"/>
      <c r="CT16" s="157"/>
      <c r="CU16" s="156" t="s">
        <v>933</v>
      </c>
      <c r="CV16" s="156">
        <v>1496</v>
      </c>
      <c r="CW16" s="156">
        <v>875</v>
      </c>
      <c r="CX16" s="156">
        <v>1186</v>
      </c>
      <c r="CY16" s="156" t="s">
        <v>288</v>
      </c>
      <c r="CZ16" s="156" t="s">
        <v>288</v>
      </c>
      <c r="DA16" s="156" t="s">
        <v>288</v>
      </c>
      <c r="DB16" s="156" t="s">
        <v>288</v>
      </c>
      <c r="DC16" s="156" t="s">
        <v>290</v>
      </c>
      <c r="DD16" s="156" t="s">
        <v>288</v>
      </c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 t="s">
        <v>288</v>
      </c>
      <c r="FW16" s="156" t="s">
        <v>290</v>
      </c>
      <c r="FX16" s="156" t="s">
        <v>290</v>
      </c>
      <c r="FY16" s="156" t="s">
        <v>288</v>
      </c>
      <c r="FZ16" s="156" t="s">
        <v>936</v>
      </c>
      <c r="GA16" s="156"/>
      <c r="GB16" s="156"/>
      <c r="GC16" s="156"/>
      <c r="GD16" s="156"/>
      <c r="GE16" s="156"/>
      <c r="GF16" s="156" t="s">
        <v>290</v>
      </c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>
        <v>4</v>
      </c>
      <c r="HQ16" s="156">
        <v>4</v>
      </c>
      <c r="HR16" s="156">
        <v>4</v>
      </c>
      <c r="HS16" s="156">
        <v>1</v>
      </c>
      <c r="HT16" s="156">
        <v>0</v>
      </c>
      <c r="HU16" s="156" t="s">
        <v>290</v>
      </c>
      <c r="HV16" s="156" t="s">
        <v>290</v>
      </c>
      <c r="HW16" s="156">
        <v>45</v>
      </c>
      <c r="HX16" s="156">
        <v>99</v>
      </c>
      <c r="HY16" s="156" t="s">
        <v>290</v>
      </c>
      <c r="HZ16" s="156" t="s">
        <v>290</v>
      </c>
      <c r="IA16" s="156" t="s">
        <v>290</v>
      </c>
      <c r="IB16" s="156" t="s">
        <v>290</v>
      </c>
      <c r="IC16" s="156" t="s">
        <v>290</v>
      </c>
      <c r="ID16" s="156" t="s">
        <v>290</v>
      </c>
      <c r="IE16" s="159" t="s">
        <v>290</v>
      </c>
      <c r="IF16" s="159" t="s">
        <v>290</v>
      </c>
      <c r="IG16" s="156" t="s">
        <v>290</v>
      </c>
      <c r="IH16" s="156" t="s">
        <v>290</v>
      </c>
      <c r="II16" s="156" t="s">
        <v>290</v>
      </c>
      <c r="IJ16" s="156" t="s">
        <v>946</v>
      </c>
      <c r="IK16" s="156" t="s">
        <v>325</v>
      </c>
      <c r="IL16" s="158">
        <v>35612</v>
      </c>
      <c r="IM16" s="158">
        <v>41365</v>
      </c>
      <c r="IN16" s="156" t="s">
        <v>288</v>
      </c>
      <c r="IO16" s="156" t="s">
        <v>288</v>
      </c>
      <c r="IP16" s="156" t="s">
        <v>288</v>
      </c>
      <c r="IQ16" s="156" t="s">
        <v>288</v>
      </c>
      <c r="IR16" s="156" t="s">
        <v>288</v>
      </c>
      <c r="IS16" s="156"/>
      <c r="IT16" s="156">
        <v>6</v>
      </c>
      <c r="IU16" s="156"/>
      <c r="IV16" s="156"/>
      <c r="IW16" s="156"/>
      <c r="IX16" s="156"/>
      <c r="IY16" s="156" t="s">
        <v>296</v>
      </c>
    </row>
    <row r="17" spans="1:259" ht="15">
      <c r="A17" s="156">
        <v>13</v>
      </c>
      <c r="B17" s="156" t="s">
        <v>380</v>
      </c>
      <c r="C17" s="156" t="s">
        <v>381</v>
      </c>
      <c r="D17" s="156">
        <v>825</v>
      </c>
      <c r="E17" s="156" t="s">
        <v>382</v>
      </c>
      <c r="F17" s="156">
        <v>373</v>
      </c>
      <c r="G17" s="156" t="s">
        <v>383</v>
      </c>
      <c r="H17" s="156" t="s">
        <v>1148</v>
      </c>
      <c r="I17" s="156" t="s">
        <v>384</v>
      </c>
      <c r="J17" s="156" t="s">
        <v>283</v>
      </c>
      <c r="K17" s="156" t="s">
        <v>947</v>
      </c>
      <c r="L17" s="156" t="s">
        <v>948</v>
      </c>
      <c r="M17" s="156" t="s">
        <v>385</v>
      </c>
      <c r="N17" s="156" t="s">
        <v>314</v>
      </c>
      <c r="O17" s="156" t="s">
        <v>290</v>
      </c>
      <c r="P17" s="156" t="s">
        <v>1149</v>
      </c>
      <c r="Q17" s="156" t="s">
        <v>316</v>
      </c>
      <c r="R17" s="156" t="s">
        <v>288</v>
      </c>
      <c r="S17" s="156"/>
      <c r="T17" s="156"/>
      <c r="U17" s="156"/>
      <c r="V17" s="156">
        <v>1</v>
      </c>
      <c r="W17" s="156">
        <v>0</v>
      </c>
      <c r="X17" s="156">
        <v>1</v>
      </c>
      <c r="Y17" s="156">
        <v>0</v>
      </c>
      <c r="Z17" s="156">
        <v>0</v>
      </c>
      <c r="AA17" s="156">
        <v>1</v>
      </c>
      <c r="AB17" s="156">
        <v>0</v>
      </c>
      <c r="AC17" s="156">
        <v>0</v>
      </c>
      <c r="AD17" s="156">
        <v>1</v>
      </c>
      <c r="AE17" s="156">
        <v>3</v>
      </c>
      <c r="AF17" s="156">
        <v>1</v>
      </c>
      <c r="AG17" s="156">
        <v>1.5</v>
      </c>
      <c r="AH17" s="156">
        <v>5.5</v>
      </c>
      <c r="AI17" s="156">
        <v>2</v>
      </c>
      <c r="AJ17" s="156">
        <v>0</v>
      </c>
      <c r="AK17" s="156">
        <v>0</v>
      </c>
      <c r="AL17" s="156">
        <v>0.5</v>
      </c>
      <c r="AM17" s="156">
        <v>0.5</v>
      </c>
      <c r="AN17" s="156">
        <v>1</v>
      </c>
      <c r="AO17" s="156">
        <v>2</v>
      </c>
      <c r="AP17" s="156">
        <v>0</v>
      </c>
      <c r="AQ17" s="156">
        <v>1</v>
      </c>
      <c r="AR17" s="156">
        <v>2</v>
      </c>
      <c r="AS17" s="156">
        <v>2</v>
      </c>
      <c r="AT17" s="156" t="s">
        <v>360</v>
      </c>
      <c r="AU17" s="156">
        <v>1</v>
      </c>
      <c r="AV17" s="156">
        <v>3</v>
      </c>
      <c r="AW17" s="156" t="s">
        <v>360</v>
      </c>
      <c r="AX17" s="156">
        <v>3</v>
      </c>
      <c r="AY17" s="156" t="s">
        <v>360</v>
      </c>
      <c r="AZ17" s="156">
        <v>1</v>
      </c>
      <c r="BA17" s="156">
        <v>0.5</v>
      </c>
      <c r="BB17" s="156" t="s">
        <v>932</v>
      </c>
      <c r="BC17" s="156"/>
      <c r="BD17" s="156"/>
      <c r="BE17" s="156"/>
      <c r="BF17" s="156">
        <v>570</v>
      </c>
      <c r="BG17" s="156" t="s">
        <v>932</v>
      </c>
      <c r="BH17" s="156"/>
      <c r="BI17" s="156"/>
      <c r="BJ17" s="156"/>
      <c r="BK17" s="156"/>
      <c r="BL17" s="156"/>
      <c r="BM17" s="156"/>
      <c r="BN17" s="156"/>
      <c r="BO17" s="156"/>
      <c r="BP17" s="156">
        <v>1</v>
      </c>
      <c r="BQ17" s="156">
        <v>0.4</v>
      </c>
      <c r="BR17" s="156" t="s">
        <v>932</v>
      </c>
      <c r="BS17" s="156"/>
      <c r="BT17" s="156"/>
      <c r="BU17" s="156"/>
      <c r="BV17" s="156" t="s">
        <v>288</v>
      </c>
      <c r="BW17" s="156" t="s">
        <v>288</v>
      </c>
      <c r="BX17" s="156" t="s">
        <v>288</v>
      </c>
      <c r="BY17" s="156">
        <v>0</v>
      </c>
      <c r="BZ17" s="156">
        <v>3</v>
      </c>
      <c r="CA17" s="156">
        <v>1</v>
      </c>
      <c r="CB17" s="156">
        <v>26</v>
      </c>
      <c r="CC17" s="156">
        <v>6</v>
      </c>
      <c r="CD17" s="157" t="s">
        <v>291</v>
      </c>
      <c r="CE17" s="159">
        <v>2</v>
      </c>
      <c r="CF17" s="157"/>
      <c r="CG17" s="157"/>
      <c r="CH17" s="157">
        <v>0.6666666666666666</v>
      </c>
      <c r="CI17" s="157">
        <v>0.3958333333333333</v>
      </c>
      <c r="CJ17" s="157"/>
      <c r="CK17" s="157"/>
      <c r="CL17" s="156" t="s">
        <v>292</v>
      </c>
      <c r="CM17" s="157" t="s">
        <v>293</v>
      </c>
      <c r="CN17" s="159">
        <v>2</v>
      </c>
      <c r="CO17" s="157"/>
      <c r="CP17" s="157"/>
      <c r="CQ17" s="157">
        <v>0.3541666666666667</v>
      </c>
      <c r="CR17" s="157">
        <v>0.71875</v>
      </c>
      <c r="CS17" s="157"/>
      <c r="CT17" s="157"/>
      <c r="CU17" s="156" t="s">
        <v>933</v>
      </c>
      <c r="CV17" s="156">
        <v>1115</v>
      </c>
      <c r="CW17" s="156">
        <v>886</v>
      </c>
      <c r="CX17" s="156">
        <v>1479</v>
      </c>
      <c r="CY17" s="156" t="s">
        <v>288</v>
      </c>
      <c r="CZ17" s="156" t="s">
        <v>288</v>
      </c>
      <c r="DA17" s="156" t="s">
        <v>288</v>
      </c>
      <c r="DB17" s="156" t="s">
        <v>290</v>
      </c>
      <c r="DC17" s="156" t="s">
        <v>290</v>
      </c>
      <c r="DD17" s="156" t="s">
        <v>288</v>
      </c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 t="s">
        <v>288</v>
      </c>
      <c r="FW17" s="156" t="s">
        <v>290</v>
      </c>
      <c r="FX17" s="156" t="s">
        <v>290</v>
      </c>
      <c r="FY17" s="156" t="s">
        <v>288</v>
      </c>
      <c r="FZ17" s="156" t="s">
        <v>936</v>
      </c>
      <c r="GA17" s="156"/>
      <c r="GB17" s="156"/>
      <c r="GC17" s="156"/>
      <c r="GD17" s="156"/>
      <c r="GE17" s="156"/>
      <c r="GF17" s="156" t="s">
        <v>290</v>
      </c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>
        <v>1</v>
      </c>
      <c r="HQ17" s="156">
        <v>1</v>
      </c>
      <c r="HR17" s="156">
        <v>3</v>
      </c>
      <c r="HS17" s="156">
        <v>209</v>
      </c>
      <c r="HT17" s="156">
        <v>0</v>
      </c>
      <c r="HU17" s="156">
        <v>17</v>
      </c>
      <c r="HV17" s="156">
        <v>16</v>
      </c>
      <c r="HW17" s="156">
        <v>0</v>
      </c>
      <c r="HX17" s="156">
        <v>27</v>
      </c>
      <c r="HY17" s="156">
        <v>250</v>
      </c>
      <c r="HZ17" s="156">
        <v>222</v>
      </c>
      <c r="IA17" s="156">
        <v>222</v>
      </c>
      <c r="IB17" s="156">
        <v>24</v>
      </c>
      <c r="IC17" s="156">
        <v>0</v>
      </c>
      <c r="ID17" s="156">
        <v>0</v>
      </c>
      <c r="IE17" s="159">
        <v>0</v>
      </c>
      <c r="IF17" s="159">
        <v>0</v>
      </c>
      <c r="IG17" s="156">
        <v>0</v>
      </c>
      <c r="IH17" s="156">
        <v>971</v>
      </c>
      <c r="II17" s="156">
        <v>2066</v>
      </c>
      <c r="IJ17" s="156" t="s">
        <v>386</v>
      </c>
      <c r="IK17" s="156" t="s">
        <v>387</v>
      </c>
      <c r="IL17" s="158">
        <v>37773</v>
      </c>
      <c r="IM17" s="158">
        <v>38908</v>
      </c>
      <c r="IN17" s="156" t="s">
        <v>288</v>
      </c>
      <c r="IO17" s="156" t="s">
        <v>288</v>
      </c>
      <c r="IP17" s="156" t="s">
        <v>288</v>
      </c>
      <c r="IQ17" s="156" t="s">
        <v>288</v>
      </c>
      <c r="IR17" s="156" t="s">
        <v>290</v>
      </c>
      <c r="IS17" s="156"/>
      <c r="IT17" s="156">
        <v>6</v>
      </c>
      <c r="IU17" s="156"/>
      <c r="IV17" s="156"/>
      <c r="IW17" s="156"/>
      <c r="IX17" s="156"/>
      <c r="IY17" s="156" t="s">
        <v>296</v>
      </c>
    </row>
    <row r="18" spans="1:259" ht="15">
      <c r="A18" s="156">
        <v>14</v>
      </c>
      <c r="B18" s="156" t="s">
        <v>388</v>
      </c>
      <c r="C18" s="156" t="s">
        <v>389</v>
      </c>
      <c r="D18" s="156">
        <v>838</v>
      </c>
      <c r="E18" s="156" t="s">
        <v>309</v>
      </c>
      <c r="F18" s="156">
        <v>308</v>
      </c>
      <c r="G18" s="156" t="s">
        <v>390</v>
      </c>
      <c r="H18" s="156" t="s">
        <v>1150</v>
      </c>
      <c r="I18" s="156" t="s">
        <v>391</v>
      </c>
      <c r="J18" s="156" t="s">
        <v>283</v>
      </c>
      <c r="K18" s="156" t="s">
        <v>949</v>
      </c>
      <c r="L18" s="156" t="s">
        <v>950</v>
      </c>
      <c r="M18" s="156" t="s">
        <v>1383</v>
      </c>
      <c r="N18" s="156" t="s">
        <v>287</v>
      </c>
      <c r="O18" s="156" t="s">
        <v>288</v>
      </c>
      <c r="P18" s="156" t="s">
        <v>1151</v>
      </c>
      <c r="Q18" s="156" t="s">
        <v>316</v>
      </c>
      <c r="R18" s="156"/>
      <c r="S18" s="156"/>
      <c r="T18" s="156"/>
      <c r="U18" s="156"/>
      <c r="V18" s="156">
        <v>0</v>
      </c>
      <c r="W18" s="156">
        <v>1</v>
      </c>
      <c r="X18" s="156">
        <v>1</v>
      </c>
      <c r="Y18" s="156">
        <v>0</v>
      </c>
      <c r="Z18" s="156">
        <v>1</v>
      </c>
      <c r="AA18" s="156">
        <v>1</v>
      </c>
      <c r="AB18" s="156">
        <v>0</v>
      </c>
      <c r="AC18" s="156">
        <v>0</v>
      </c>
      <c r="AD18" s="156">
        <v>1</v>
      </c>
      <c r="AE18" s="156">
        <v>1</v>
      </c>
      <c r="AF18" s="156">
        <v>1</v>
      </c>
      <c r="AG18" s="156">
        <v>1</v>
      </c>
      <c r="AH18" s="156">
        <v>4</v>
      </c>
      <c r="AI18" s="156">
        <v>2</v>
      </c>
      <c r="AJ18" s="156">
        <v>0</v>
      </c>
      <c r="AK18" s="156">
        <v>0</v>
      </c>
      <c r="AL18" s="156">
        <v>0.1</v>
      </c>
      <c r="AM18" s="156">
        <v>0.1</v>
      </c>
      <c r="AN18" s="156">
        <v>0</v>
      </c>
      <c r="AO18" s="156">
        <v>0</v>
      </c>
      <c r="AP18" s="156">
        <v>0</v>
      </c>
      <c r="AQ18" s="156">
        <v>0.5</v>
      </c>
      <c r="AR18" s="156">
        <v>2</v>
      </c>
      <c r="AS18" s="156">
        <v>3</v>
      </c>
      <c r="AT18" s="156" t="s">
        <v>931</v>
      </c>
      <c r="AU18" s="156">
        <v>5</v>
      </c>
      <c r="AV18" s="156">
        <v>5</v>
      </c>
      <c r="AW18" s="156" t="s">
        <v>931</v>
      </c>
      <c r="AX18" s="156"/>
      <c r="AY18" s="156"/>
      <c r="AZ18" s="156">
        <v>3</v>
      </c>
      <c r="BA18" s="156">
        <v>4.5</v>
      </c>
      <c r="BB18" s="156" t="s">
        <v>931</v>
      </c>
      <c r="BC18" s="156"/>
      <c r="BD18" s="156"/>
      <c r="BE18" s="156"/>
      <c r="BF18" s="156">
        <v>270</v>
      </c>
      <c r="BG18" s="156" t="s">
        <v>932</v>
      </c>
      <c r="BH18" s="156">
        <v>1</v>
      </c>
      <c r="BI18" s="156">
        <v>1</v>
      </c>
      <c r="BJ18" s="156" t="s">
        <v>931</v>
      </c>
      <c r="BK18" s="156"/>
      <c r="BL18" s="156"/>
      <c r="BM18" s="156"/>
      <c r="BN18" s="156"/>
      <c r="BO18" s="156"/>
      <c r="BP18" s="156">
        <v>1</v>
      </c>
      <c r="BQ18" s="156">
        <v>1</v>
      </c>
      <c r="BR18" s="156" t="s">
        <v>932</v>
      </c>
      <c r="BS18" s="156">
        <v>1</v>
      </c>
      <c r="BT18" s="156">
        <v>1</v>
      </c>
      <c r="BU18" s="156" t="s">
        <v>932</v>
      </c>
      <c r="BV18" s="156" t="s">
        <v>288</v>
      </c>
      <c r="BW18" s="156" t="s">
        <v>288</v>
      </c>
      <c r="BX18" s="156" t="s">
        <v>290</v>
      </c>
      <c r="BY18" s="156">
        <v>4</v>
      </c>
      <c r="BZ18" s="156">
        <v>2</v>
      </c>
      <c r="CA18" s="156">
        <v>1</v>
      </c>
      <c r="CB18" s="156">
        <v>26</v>
      </c>
      <c r="CC18" s="156">
        <v>10</v>
      </c>
      <c r="CD18" s="157" t="s">
        <v>291</v>
      </c>
      <c r="CE18" s="159">
        <v>1</v>
      </c>
      <c r="CF18" s="157"/>
      <c r="CG18" s="157"/>
      <c r="CH18" s="157">
        <v>0.65625</v>
      </c>
      <c r="CI18" s="157">
        <v>0.3541666666666667</v>
      </c>
      <c r="CJ18" s="157"/>
      <c r="CK18" s="157"/>
      <c r="CL18" s="156" t="s">
        <v>292</v>
      </c>
      <c r="CM18" s="157" t="s">
        <v>293</v>
      </c>
      <c r="CN18" s="159">
        <v>2</v>
      </c>
      <c r="CO18" s="157"/>
      <c r="CP18" s="157"/>
      <c r="CQ18" s="157">
        <v>0.3333333333333333</v>
      </c>
      <c r="CR18" s="157">
        <v>0.6875</v>
      </c>
      <c r="CS18" s="157">
        <v>0.3541666666666667</v>
      </c>
      <c r="CT18" s="157">
        <v>0.5208333333333334</v>
      </c>
      <c r="CU18" s="156" t="s">
        <v>933</v>
      </c>
      <c r="CV18" s="156">
        <v>428</v>
      </c>
      <c r="CW18" s="156">
        <v>0</v>
      </c>
      <c r="CX18" s="156">
        <v>1585</v>
      </c>
      <c r="CY18" s="156" t="s">
        <v>288</v>
      </c>
      <c r="CZ18" s="156" t="s">
        <v>288</v>
      </c>
      <c r="DA18" s="156" t="s">
        <v>288</v>
      </c>
      <c r="DB18" s="156" t="s">
        <v>290</v>
      </c>
      <c r="DC18" s="156" t="s">
        <v>290</v>
      </c>
      <c r="DD18" s="156" t="s">
        <v>288</v>
      </c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 t="s">
        <v>288</v>
      </c>
      <c r="FW18" s="156" t="s">
        <v>290</v>
      </c>
      <c r="FX18" s="156" t="s">
        <v>290</v>
      </c>
      <c r="FY18" s="156" t="s">
        <v>288</v>
      </c>
      <c r="FZ18" s="156" t="s">
        <v>936</v>
      </c>
      <c r="GA18" s="156"/>
      <c r="GB18" s="156"/>
      <c r="GC18" s="156"/>
      <c r="GD18" s="156"/>
      <c r="GE18" s="156"/>
      <c r="GF18" s="156" t="s">
        <v>290</v>
      </c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 t="s">
        <v>290</v>
      </c>
      <c r="HQ18" s="156" t="s">
        <v>290</v>
      </c>
      <c r="HR18" s="156">
        <v>0</v>
      </c>
      <c r="HS18" s="156">
        <v>0</v>
      </c>
      <c r="HT18" s="156">
        <v>0</v>
      </c>
      <c r="HU18" s="156">
        <v>44</v>
      </c>
      <c r="HV18" s="156">
        <v>28</v>
      </c>
      <c r="HW18" s="156" t="s">
        <v>290</v>
      </c>
      <c r="HX18" s="156">
        <v>25</v>
      </c>
      <c r="HY18" s="156">
        <v>541</v>
      </c>
      <c r="HZ18" s="156">
        <v>541</v>
      </c>
      <c r="IA18" s="156">
        <v>541</v>
      </c>
      <c r="IB18" s="156" t="s">
        <v>290</v>
      </c>
      <c r="IC18" s="156" t="s">
        <v>290</v>
      </c>
      <c r="ID18" s="156" t="s">
        <v>290</v>
      </c>
      <c r="IE18" s="159" t="s">
        <v>290</v>
      </c>
      <c r="IF18" s="159" t="s">
        <v>290</v>
      </c>
      <c r="IG18" s="156" t="s">
        <v>290</v>
      </c>
      <c r="IH18" s="156">
        <v>196</v>
      </c>
      <c r="II18" s="156" t="s">
        <v>290</v>
      </c>
      <c r="IJ18" s="156" t="s">
        <v>294</v>
      </c>
      <c r="IK18" s="156" t="s">
        <v>392</v>
      </c>
      <c r="IL18" s="158">
        <v>36495</v>
      </c>
      <c r="IM18" s="158">
        <v>40299</v>
      </c>
      <c r="IN18" s="156" t="s">
        <v>288</v>
      </c>
      <c r="IO18" s="156" t="s">
        <v>288</v>
      </c>
      <c r="IP18" s="156" t="s">
        <v>288</v>
      </c>
      <c r="IQ18" s="156" t="s">
        <v>290</v>
      </c>
      <c r="IR18" s="156" t="s">
        <v>290</v>
      </c>
      <c r="IS18" s="156"/>
      <c r="IT18" s="156">
        <v>6</v>
      </c>
      <c r="IU18" s="156"/>
      <c r="IV18" s="156"/>
      <c r="IW18" s="156"/>
      <c r="IX18" s="156"/>
      <c r="IY18" s="156" t="s">
        <v>393</v>
      </c>
    </row>
    <row r="19" spans="1:259" ht="15">
      <c r="A19" s="156">
        <v>15</v>
      </c>
      <c r="B19" s="156" t="s">
        <v>394</v>
      </c>
      <c r="C19" s="156" t="s">
        <v>395</v>
      </c>
      <c r="D19" s="156">
        <v>618</v>
      </c>
      <c r="E19" s="156" t="s">
        <v>396</v>
      </c>
      <c r="F19" s="156">
        <v>90</v>
      </c>
      <c r="G19" s="156" t="s">
        <v>397</v>
      </c>
      <c r="H19" s="156" t="s">
        <v>1152</v>
      </c>
      <c r="I19" s="156" t="s">
        <v>1153</v>
      </c>
      <c r="J19" s="156" t="s">
        <v>283</v>
      </c>
      <c r="K19" s="156" t="s">
        <v>1154</v>
      </c>
      <c r="L19" s="156" t="s">
        <v>1384</v>
      </c>
      <c r="M19" s="156" t="s">
        <v>1385</v>
      </c>
      <c r="N19" s="156" t="s">
        <v>314</v>
      </c>
      <c r="O19" s="156" t="s">
        <v>290</v>
      </c>
      <c r="P19" s="156"/>
      <c r="Q19" s="156"/>
      <c r="R19" s="156"/>
      <c r="S19" s="156"/>
      <c r="T19" s="156"/>
      <c r="U19" s="156"/>
      <c r="V19" s="156">
        <v>1</v>
      </c>
      <c r="W19" s="156">
        <v>0</v>
      </c>
      <c r="X19" s="156">
        <v>1</v>
      </c>
      <c r="Y19" s="156">
        <v>0</v>
      </c>
      <c r="Z19" s="156">
        <v>0</v>
      </c>
      <c r="AA19" s="156">
        <v>1</v>
      </c>
      <c r="AB19" s="156">
        <v>0</v>
      </c>
      <c r="AC19" s="156">
        <v>1</v>
      </c>
      <c r="AD19" s="156">
        <v>0</v>
      </c>
      <c r="AE19" s="156">
        <v>2</v>
      </c>
      <c r="AF19" s="156">
        <v>0</v>
      </c>
      <c r="AG19" s="156">
        <v>0.25</v>
      </c>
      <c r="AH19" s="156">
        <v>3</v>
      </c>
      <c r="AI19" s="156">
        <v>0</v>
      </c>
      <c r="AJ19" s="156">
        <v>0</v>
      </c>
      <c r="AK19" s="156">
        <v>1</v>
      </c>
      <c r="AL19" s="156">
        <v>0</v>
      </c>
      <c r="AM19" s="156">
        <v>1</v>
      </c>
      <c r="AN19" s="156">
        <v>1</v>
      </c>
      <c r="AO19" s="156">
        <v>1</v>
      </c>
      <c r="AP19" s="156">
        <v>1</v>
      </c>
      <c r="AQ19" s="156">
        <v>1</v>
      </c>
      <c r="AR19" s="156"/>
      <c r="AS19" s="156"/>
      <c r="AT19" s="156"/>
      <c r="AU19" s="156">
        <v>19</v>
      </c>
      <c r="AV19" s="156">
        <v>19</v>
      </c>
      <c r="AW19" s="156" t="s">
        <v>931</v>
      </c>
      <c r="AX19" s="156">
        <v>19</v>
      </c>
      <c r="AY19" s="156" t="s">
        <v>931</v>
      </c>
      <c r="AZ19" s="156"/>
      <c r="BA19" s="156"/>
      <c r="BB19" s="156"/>
      <c r="BC19" s="156"/>
      <c r="BD19" s="156"/>
      <c r="BE19" s="156"/>
      <c r="BF19" s="156"/>
      <c r="BG19" s="156"/>
      <c r="BH19" s="156">
        <v>2</v>
      </c>
      <c r="BI19" s="156">
        <v>5</v>
      </c>
      <c r="BJ19" s="156" t="s">
        <v>935</v>
      </c>
      <c r="BK19" s="156"/>
      <c r="BL19" s="156"/>
      <c r="BM19" s="156"/>
      <c r="BN19" s="156"/>
      <c r="BO19" s="156"/>
      <c r="BP19" s="156">
        <v>1</v>
      </c>
      <c r="BQ19" s="156">
        <v>6</v>
      </c>
      <c r="BR19" s="156" t="s">
        <v>935</v>
      </c>
      <c r="BS19" s="156">
        <v>1</v>
      </c>
      <c r="BT19" s="156">
        <v>6</v>
      </c>
      <c r="BU19" s="156" t="s">
        <v>935</v>
      </c>
      <c r="BV19" s="156" t="s">
        <v>288</v>
      </c>
      <c r="BW19" s="156" t="s">
        <v>288</v>
      </c>
      <c r="BX19" s="156" t="s">
        <v>288</v>
      </c>
      <c r="BY19" s="156">
        <v>0</v>
      </c>
      <c r="BZ19" s="156">
        <v>3</v>
      </c>
      <c r="CA19" s="156">
        <v>0</v>
      </c>
      <c r="CB19" s="156">
        <v>25</v>
      </c>
      <c r="CC19" s="156">
        <v>0</v>
      </c>
      <c r="CD19" s="157" t="s">
        <v>303</v>
      </c>
      <c r="CE19" s="159">
        <v>1</v>
      </c>
      <c r="CF19" s="157">
        <v>0.71875</v>
      </c>
      <c r="CG19" s="157">
        <v>0.3541666666666667</v>
      </c>
      <c r="CH19" s="157"/>
      <c r="CI19" s="157"/>
      <c r="CJ19" s="157"/>
      <c r="CK19" s="157"/>
      <c r="CL19" s="156" t="s">
        <v>445</v>
      </c>
      <c r="CM19" s="157" t="s">
        <v>305</v>
      </c>
      <c r="CN19" s="159">
        <v>1</v>
      </c>
      <c r="CO19" s="157">
        <v>0.3541666666666667</v>
      </c>
      <c r="CP19" s="157">
        <v>0.71875</v>
      </c>
      <c r="CQ19" s="157"/>
      <c r="CR19" s="157"/>
      <c r="CS19" s="157"/>
      <c r="CT19" s="157"/>
      <c r="CU19" s="156" t="s">
        <v>933</v>
      </c>
      <c r="CV19" s="156">
        <v>378</v>
      </c>
      <c r="CW19" s="156">
        <v>0</v>
      </c>
      <c r="CX19" s="156">
        <v>459</v>
      </c>
      <c r="CY19" s="156" t="s">
        <v>288</v>
      </c>
      <c r="CZ19" s="156" t="s">
        <v>290</v>
      </c>
      <c r="DA19" s="156" t="s">
        <v>288</v>
      </c>
      <c r="DB19" s="156" t="s">
        <v>290</v>
      </c>
      <c r="DC19" s="156" t="s">
        <v>290</v>
      </c>
      <c r="DD19" s="156" t="s">
        <v>288</v>
      </c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 t="s">
        <v>288</v>
      </c>
      <c r="FW19" s="156" t="s">
        <v>288</v>
      </c>
      <c r="FX19" s="156" t="s">
        <v>1155</v>
      </c>
      <c r="FY19" s="156" t="s">
        <v>288</v>
      </c>
      <c r="FZ19" s="156" t="s">
        <v>936</v>
      </c>
      <c r="GA19" s="156"/>
      <c r="GB19" s="156"/>
      <c r="GC19" s="156"/>
      <c r="GD19" s="156"/>
      <c r="GE19" s="156"/>
      <c r="GF19" s="156" t="s">
        <v>1386</v>
      </c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>
        <v>3</v>
      </c>
      <c r="HQ19" s="156">
        <v>3</v>
      </c>
      <c r="HR19" s="156">
        <v>2</v>
      </c>
      <c r="HS19" s="156">
        <v>66</v>
      </c>
      <c r="HT19" s="156" t="s">
        <v>290</v>
      </c>
      <c r="HU19" s="156" t="s">
        <v>290</v>
      </c>
      <c r="HV19" s="156" t="s">
        <v>290</v>
      </c>
      <c r="HW19" s="156" t="s">
        <v>290</v>
      </c>
      <c r="HX19" s="156" t="s">
        <v>290</v>
      </c>
      <c r="HY19" s="156" t="s">
        <v>290</v>
      </c>
      <c r="HZ19" s="156" t="s">
        <v>290</v>
      </c>
      <c r="IA19" s="156" t="s">
        <v>290</v>
      </c>
      <c r="IB19" s="156" t="s">
        <v>290</v>
      </c>
      <c r="IC19" s="156" t="s">
        <v>290</v>
      </c>
      <c r="ID19" s="156" t="s">
        <v>290</v>
      </c>
      <c r="IE19" s="159" t="s">
        <v>290</v>
      </c>
      <c r="IF19" s="159" t="s">
        <v>290</v>
      </c>
      <c r="IG19" s="156" t="s">
        <v>290</v>
      </c>
      <c r="IH19" s="156" t="s">
        <v>290</v>
      </c>
      <c r="II19" s="156" t="s">
        <v>290</v>
      </c>
      <c r="IJ19" s="156" t="s">
        <v>1156</v>
      </c>
      <c r="IK19" s="156" t="s">
        <v>1157</v>
      </c>
      <c r="IL19" s="158">
        <v>39814</v>
      </c>
      <c r="IM19" s="158">
        <v>41609</v>
      </c>
      <c r="IN19" s="156" t="s">
        <v>288</v>
      </c>
      <c r="IO19" s="156" t="s">
        <v>288</v>
      </c>
      <c r="IP19" s="156" t="s">
        <v>288</v>
      </c>
      <c r="IQ19" s="156" t="s">
        <v>288</v>
      </c>
      <c r="IR19" s="156" t="s">
        <v>288</v>
      </c>
      <c r="IS19" s="156"/>
      <c r="IT19" s="156">
        <v>6</v>
      </c>
      <c r="IU19" s="156"/>
      <c r="IV19" s="156"/>
      <c r="IW19" s="156"/>
      <c r="IX19" s="156"/>
      <c r="IY19" s="156" t="s">
        <v>296</v>
      </c>
    </row>
    <row r="20" spans="1:259" ht="15">
      <c r="A20" s="156">
        <v>16</v>
      </c>
      <c r="B20" s="156" t="s">
        <v>400</v>
      </c>
      <c r="C20" s="156" t="s">
        <v>401</v>
      </c>
      <c r="D20" s="156">
        <v>707</v>
      </c>
      <c r="E20" s="156" t="s">
        <v>309</v>
      </c>
      <c r="F20" s="156">
        <v>250</v>
      </c>
      <c r="G20" s="156" t="s">
        <v>403</v>
      </c>
      <c r="H20" s="156" t="s">
        <v>402</v>
      </c>
      <c r="I20" s="156" t="s">
        <v>404</v>
      </c>
      <c r="J20" s="156" t="s">
        <v>283</v>
      </c>
      <c r="K20" s="156" t="s">
        <v>1387</v>
      </c>
      <c r="L20" s="156" t="s">
        <v>1388</v>
      </c>
      <c r="M20" s="156" t="s">
        <v>951</v>
      </c>
      <c r="N20" s="156" t="s">
        <v>314</v>
      </c>
      <c r="O20" s="156" t="s">
        <v>290</v>
      </c>
      <c r="P20" s="156" t="s">
        <v>1158</v>
      </c>
      <c r="Q20" s="156" t="s">
        <v>287</v>
      </c>
      <c r="R20" s="156" t="s">
        <v>288</v>
      </c>
      <c r="S20" s="156"/>
      <c r="T20" s="156"/>
      <c r="U20" s="156"/>
      <c r="V20" s="156">
        <v>1</v>
      </c>
      <c r="W20" s="156">
        <v>1</v>
      </c>
      <c r="X20" s="156">
        <v>0</v>
      </c>
      <c r="Y20" s="156">
        <v>1</v>
      </c>
      <c r="Z20" s="156">
        <v>0</v>
      </c>
      <c r="AA20" s="156">
        <v>1</v>
      </c>
      <c r="AB20" s="156">
        <v>0</v>
      </c>
      <c r="AC20" s="156">
        <v>0</v>
      </c>
      <c r="AD20" s="156">
        <v>1</v>
      </c>
      <c r="AE20" s="156">
        <v>1</v>
      </c>
      <c r="AF20" s="156">
        <v>2</v>
      </c>
      <c r="AG20" s="156">
        <v>0</v>
      </c>
      <c r="AH20" s="156">
        <v>5</v>
      </c>
      <c r="AI20" s="156">
        <v>1</v>
      </c>
      <c r="AJ20" s="156">
        <v>0</v>
      </c>
      <c r="AK20" s="156">
        <v>0</v>
      </c>
      <c r="AL20" s="156">
        <v>2</v>
      </c>
      <c r="AM20" s="156">
        <v>2</v>
      </c>
      <c r="AN20" s="156">
        <v>1</v>
      </c>
      <c r="AO20" s="156">
        <v>1</v>
      </c>
      <c r="AP20" s="156">
        <v>1</v>
      </c>
      <c r="AQ20" s="156">
        <v>2</v>
      </c>
      <c r="AR20" s="156">
        <v>1</v>
      </c>
      <c r="AS20" s="156">
        <v>1.5</v>
      </c>
      <c r="AT20" s="156" t="s">
        <v>931</v>
      </c>
      <c r="AU20" s="156">
        <v>33</v>
      </c>
      <c r="AV20" s="156">
        <v>49.5</v>
      </c>
      <c r="AW20" s="156" t="s">
        <v>935</v>
      </c>
      <c r="AX20" s="156">
        <v>3</v>
      </c>
      <c r="AY20" s="156" t="s">
        <v>931</v>
      </c>
      <c r="AZ20" s="156">
        <v>5</v>
      </c>
      <c r="BA20" s="156">
        <v>16.5</v>
      </c>
      <c r="BB20" s="156" t="s">
        <v>935</v>
      </c>
      <c r="BC20" s="156">
        <v>12</v>
      </c>
      <c r="BD20" s="156">
        <v>3</v>
      </c>
      <c r="BE20" s="156" t="s">
        <v>932</v>
      </c>
      <c r="BF20" s="156">
        <v>510</v>
      </c>
      <c r="BG20" s="156" t="s">
        <v>935</v>
      </c>
      <c r="BH20" s="156">
        <v>2</v>
      </c>
      <c r="BI20" s="156">
        <v>2</v>
      </c>
      <c r="BJ20" s="156" t="s">
        <v>932</v>
      </c>
      <c r="BK20" s="156"/>
      <c r="BL20" s="156"/>
      <c r="BM20" s="156"/>
      <c r="BN20" s="156"/>
      <c r="BO20" s="156"/>
      <c r="BP20" s="156">
        <v>1</v>
      </c>
      <c r="BQ20" s="156">
        <v>2</v>
      </c>
      <c r="BR20" s="156" t="s">
        <v>360</v>
      </c>
      <c r="BS20" s="156"/>
      <c r="BT20" s="156"/>
      <c r="BU20" s="156"/>
      <c r="BV20" s="156" t="s">
        <v>288</v>
      </c>
      <c r="BW20" s="156" t="s">
        <v>288</v>
      </c>
      <c r="BX20" s="156" t="s">
        <v>288</v>
      </c>
      <c r="BY20" s="156">
        <v>5</v>
      </c>
      <c r="BZ20" s="156">
        <v>1</v>
      </c>
      <c r="CA20" s="156">
        <v>3</v>
      </c>
      <c r="CB20" s="156">
        <v>12</v>
      </c>
      <c r="CC20" s="156">
        <v>2</v>
      </c>
      <c r="CD20" s="157" t="s">
        <v>303</v>
      </c>
      <c r="CE20" s="159">
        <v>1</v>
      </c>
      <c r="CF20" s="157">
        <v>0.71875</v>
      </c>
      <c r="CG20" s="157">
        <v>0.3541666666666667</v>
      </c>
      <c r="CH20" s="157"/>
      <c r="CI20" s="157"/>
      <c r="CJ20" s="157"/>
      <c r="CK20" s="157"/>
      <c r="CL20" s="156" t="s">
        <v>293</v>
      </c>
      <c r="CM20" s="157" t="s">
        <v>305</v>
      </c>
      <c r="CN20" s="159">
        <v>1</v>
      </c>
      <c r="CO20" s="157">
        <v>0.3541666666666667</v>
      </c>
      <c r="CP20" s="157">
        <v>0.71875</v>
      </c>
      <c r="CQ20" s="157"/>
      <c r="CR20" s="157"/>
      <c r="CS20" s="157"/>
      <c r="CT20" s="157"/>
      <c r="CU20" s="156" t="s">
        <v>952</v>
      </c>
      <c r="CV20" s="156">
        <v>551</v>
      </c>
      <c r="CW20" s="156">
        <v>1019</v>
      </c>
      <c r="CX20" s="156">
        <v>2958</v>
      </c>
      <c r="CY20" s="156" t="s">
        <v>288</v>
      </c>
      <c r="CZ20" s="156" t="s">
        <v>288</v>
      </c>
      <c r="DA20" s="156" t="s">
        <v>288</v>
      </c>
      <c r="DB20" s="156" t="s">
        <v>290</v>
      </c>
      <c r="DC20" s="156" t="s">
        <v>290</v>
      </c>
      <c r="DD20" s="156" t="s">
        <v>288</v>
      </c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 t="s">
        <v>288</v>
      </c>
      <c r="FW20" s="156" t="s">
        <v>290</v>
      </c>
      <c r="FX20" s="156" t="s">
        <v>290</v>
      </c>
      <c r="FY20" s="156" t="s">
        <v>288</v>
      </c>
      <c r="FZ20" s="156" t="s">
        <v>936</v>
      </c>
      <c r="GA20" s="156"/>
      <c r="GB20" s="156"/>
      <c r="GC20" s="156"/>
      <c r="GD20" s="156"/>
      <c r="GE20" s="156"/>
      <c r="GF20" s="156" t="s">
        <v>1389</v>
      </c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>
        <v>2</v>
      </c>
      <c r="HQ20" s="156">
        <v>2</v>
      </c>
      <c r="HR20" s="156">
        <v>2</v>
      </c>
      <c r="HS20" s="156">
        <v>20</v>
      </c>
      <c r="HT20" s="156">
        <v>75</v>
      </c>
      <c r="HU20" s="156" t="s">
        <v>290</v>
      </c>
      <c r="HV20" s="156" t="s">
        <v>290</v>
      </c>
      <c r="HW20" s="156" t="s">
        <v>290</v>
      </c>
      <c r="HX20" s="156">
        <v>40</v>
      </c>
      <c r="HY20" s="156" t="s">
        <v>290</v>
      </c>
      <c r="HZ20" s="156" t="s">
        <v>290</v>
      </c>
      <c r="IA20" s="156" t="s">
        <v>290</v>
      </c>
      <c r="IB20" s="156" t="s">
        <v>290</v>
      </c>
      <c r="IC20" s="156" t="s">
        <v>290</v>
      </c>
      <c r="ID20" s="156" t="s">
        <v>290</v>
      </c>
      <c r="IE20" s="159" t="s">
        <v>290</v>
      </c>
      <c r="IF20" s="159" t="s">
        <v>290</v>
      </c>
      <c r="IG20" s="156" t="s">
        <v>290</v>
      </c>
      <c r="IH20" s="156" t="s">
        <v>290</v>
      </c>
      <c r="II20" s="156" t="s">
        <v>290</v>
      </c>
      <c r="IJ20" s="156" t="s">
        <v>946</v>
      </c>
      <c r="IK20" s="156" t="s">
        <v>325</v>
      </c>
      <c r="IL20" s="158">
        <v>37803</v>
      </c>
      <c r="IM20" s="158">
        <v>41883</v>
      </c>
      <c r="IN20" s="156" t="s">
        <v>288</v>
      </c>
      <c r="IO20" s="156" t="s">
        <v>288</v>
      </c>
      <c r="IP20" s="156" t="s">
        <v>288</v>
      </c>
      <c r="IQ20" s="156" t="s">
        <v>288</v>
      </c>
      <c r="IR20" s="156" t="s">
        <v>288</v>
      </c>
      <c r="IS20" s="156"/>
      <c r="IT20" s="156">
        <v>6</v>
      </c>
      <c r="IU20" s="156"/>
      <c r="IV20" s="156"/>
      <c r="IW20" s="156"/>
      <c r="IX20" s="156"/>
      <c r="IY20" s="156" t="s">
        <v>296</v>
      </c>
    </row>
    <row r="21" spans="1:259" ht="15">
      <c r="A21" s="156">
        <v>17</v>
      </c>
      <c r="B21" s="156" t="s">
        <v>405</v>
      </c>
      <c r="C21" s="156" t="s">
        <v>406</v>
      </c>
      <c r="D21" s="156">
        <v>614</v>
      </c>
      <c r="E21" s="156" t="s">
        <v>309</v>
      </c>
      <c r="F21" s="156">
        <v>160</v>
      </c>
      <c r="G21" s="156" t="s">
        <v>407</v>
      </c>
      <c r="H21" s="156" t="s">
        <v>1159</v>
      </c>
      <c r="I21" s="156" t="s">
        <v>408</v>
      </c>
      <c r="J21" s="156" t="s">
        <v>283</v>
      </c>
      <c r="K21" s="156" t="s">
        <v>409</v>
      </c>
      <c r="L21" s="156" t="s">
        <v>410</v>
      </c>
      <c r="M21" s="156" t="s">
        <v>411</v>
      </c>
      <c r="N21" s="156" t="s">
        <v>314</v>
      </c>
      <c r="O21" s="156" t="s">
        <v>290</v>
      </c>
      <c r="P21" s="156" t="s">
        <v>953</v>
      </c>
      <c r="Q21" s="156" t="s">
        <v>316</v>
      </c>
      <c r="R21" s="156" t="s">
        <v>288</v>
      </c>
      <c r="S21" s="156"/>
      <c r="T21" s="156"/>
      <c r="U21" s="156"/>
      <c r="V21" s="156">
        <v>1</v>
      </c>
      <c r="W21" s="156">
        <v>0</v>
      </c>
      <c r="X21" s="156">
        <v>0</v>
      </c>
      <c r="Y21" s="156">
        <v>2</v>
      </c>
      <c r="Z21" s="156">
        <v>0</v>
      </c>
      <c r="AA21" s="156">
        <v>1</v>
      </c>
      <c r="AB21" s="156">
        <v>0</v>
      </c>
      <c r="AC21" s="156">
        <v>1</v>
      </c>
      <c r="AD21" s="156">
        <v>1</v>
      </c>
      <c r="AE21" s="156">
        <v>1</v>
      </c>
      <c r="AF21" s="156">
        <v>0</v>
      </c>
      <c r="AG21" s="156">
        <v>0</v>
      </c>
      <c r="AH21" s="156">
        <v>3</v>
      </c>
      <c r="AI21" s="156">
        <v>3</v>
      </c>
      <c r="AJ21" s="156">
        <v>0</v>
      </c>
      <c r="AK21" s="156">
        <v>0</v>
      </c>
      <c r="AL21" s="156">
        <v>1</v>
      </c>
      <c r="AM21" s="156">
        <v>1</v>
      </c>
      <c r="AN21" s="156">
        <v>2</v>
      </c>
      <c r="AO21" s="156">
        <v>2</v>
      </c>
      <c r="AP21" s="156">
        <v>0</v>
      </c>
      <c r="AQ21" s="156">
        <v>0</v>
      </c>
      <c r="AR21" s="156">
        <v>1</v>
      </c>
      <c r="AS21" s="156">
        <v>1</v>
      </c>
      <c r="AT21" s="156" t="s">
        <v>931</v>
      </c>
      <c r="AU21" s="156">
        <v>14</v>
      </c>
      <c r="AV21" s="156">
        <v>42</v>
      </c>
      <c r="AW21" s="156" t="s">
        <v>931</v>
      </c>
      <c r="AX21" s="156">
        <v>42</v>
      </c>
      <c r="AY21" s="156" t="s">
        <v>360</v>
      </c>
      <c r="AZ21" s="156"/>
      <c r="BA21" s="156"/>
      <c r="BB21" s="156"/>
      <c r="BC21" s="156"/>
      <c r="BD21" s="156"/>
      <c r="BE21" s="156"/>
      <c r="BF21" s="156">
        <v>300</v>
      </c>
      <c r="BG21" s="156" t="s">
        <v>932</v>
      </c>
      <c r="BH21" s="156">
        <v>1</v>
      </c>
      <c r="BI21" s="156">
        <v>1</v>
      </c>
      <c r="BJ21" s="156" t="s">
        <v>931</v>
      </c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 t="s">
        <v>288</v>
      </c>
      <c r="BW21" s="156" t="s">
        <v>288</v>
      </c>
      <c r="BX21" s="156" t="s">
        <v>288</v>
      </c>
      <c r="BY21" s="156">
        <v>5</v>
      </c>
      <c r="BZ21" s="156">
        <v>2</v>
      </c>
      <c r="CA21" s="156">
        <v>1</v>
      </c>
      <c r="CB21" s="156">
        <v>18</v>
      </c>
      <c r="CC21" s="156">
        <v>7</v>
      </c>
      <c r="CD21" s="157" t="s">
        <v>291</v>
      </c>
      <c r="CE21" s="159">
        <v>1</v>
      </c>
      <c r="CF21" s="157">
        <v>0</v>
      </c>
      <c r="CG21" s="157">
        <v>0</v>
      </c>
      <c r="CH21" s="157">
        <v>0.7083333333333334</v>
      </c>
      <c r="CI21" s="157">
        <v>0.4375</v>
      </c>
      <c r="CJ21" s="157"/>
      <c r="CK21" s="157"/>
      <c r="CL21" s="156" t="s">
        <v>292</v>
      </c>
      <c r="CM21" s="157" t="s">
        <v>293</v>
      </c>
      <c r="CN21" s="159">
        <v>1</v>
      </c>
      <c r="CO21" s="157"/>
      <c r="CP21" s="157"/>
      <c r="CQ21" s="157">
        <v>0.3541666666666667</v>
      </c>
      <c r="CR21" s="157">
        <v>0.71875</v>
      </c>
      <c r="CS21" s="157"/>
      <c r="CT21" s="157"/>
      <c r="CU21" s="156" t="s">
        <v>933</v>
      </c>
      <c r="CV21" s="156">
        <v>1781</v>
      </c>
      <c r="CW21" s="156">
        <v>1749</v>
      </c>
      <c r="CX21" s="156">
        <v>840</v>
      </c>
      <c r="CY21" s="156" t="s">
        <v>288</v>
      </c>
      <c r="CZ21" s="156" t="s">
        <v>288</v>
      </c>
      <c r="DA21" s="156" t="s">
        <v>288</v>
      </c>
      <c r="DB21" s="156" t="s">
        <v>288</v>
      </c>
      <c r="DC21" s="156" t="s">
        <v>290</v>
      </c>
      <c r="DD21" s="156" t="s">
        <v>288</v>
      </c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 t="s">
        <v>288</v>
      </c>
      <c r="FW21" s="156" t="s">
        <v>288</v>
      </c>
      <c r="FX21" s="156" t="s">
        <v>692</v>
      </c>
      <c r="FY21" s="156" t="s">
        <v>288</v>
      </c>
      <c r="FZ21" s="156" t="s">
        <v>936</v>
      </c>
      <c r="GA21" s="156"/>
      <c r="GB21" s="156"/>
      <c r="GC21" s="156"/>
      <c r="GD21" s="156"/>
      <c r="GE21" s="156"/>
      <c r="GF21" s="156" t="s">
        <v>517</v>
      </c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>
        <v>1</v>
      </c>
      <c r="HQ21" s="156">
        <v>3</v>
      </c>
      <c r="HR21" s="156" t="s">
        <v>290</v>
      </c>
      <c r="HS21" s="156">
        <v>59</v>
      </c>
      <c r="HT21" s="156" t="s">
        <v>290</v>
      </c>
      <c r="HU21" s="156" t="s">
        <v>290</v>
      </c>
      <c r="HV21" s="156" t="s">
        <v>290</v>
      </c>
      <c r="HW21" s="156" t="s">
        <v>290</v>
      </c>
      <c r="HX21" s="156">
        <v>20</v>
      </c>
      <c r="HY21" s="156" t="s">
        <v>290</v>
      </c>
      <c r="HZ21" s="156">
        <v>780</v>
      </c>
      <c r="IA21" s="156" t="s">
        <v>290</v>
      </c>
      <c r="IB21" s="156" t="s">
        <v>290</v>
      </c>
      <c r="IC21" s="156" t="s">
        <v>290</v>
      </c>
      <c r="ID21" s="156" t="s">
        <v>290</v>
      </c>
      <c r="IE21" s="159" t="s">
        <v>290</v>
      </c>
      <c r="IF21" s="159" t="s">
        <v>290</v>
      </c>
      <c r="IG21" s="156" t="s">
        <v>290</v>
      </c>
      <c r="IH21" s="156" t="s">
        <v>290</v>
      </c>
      <c r="II21" s="156" t="s">
        <v>290</v>
      </c>
      <c r="IJ21" s="156" t="s">
        <v>412</v>
      </c>
      <c r="IK21" s="156" t="s">
        <v>413</v>
      </c>
      <c r="IL21" s="158">
        <v>36647</v>
      </c>
      <c r="IM21" s="158">
        <v>42370</v>
      </c>
      <c r="IN21" s="156" t="s">
        <v>288</v>
      </c>
      <c r="IO21" s="156" t="s">
        <v>288</v>
      </c>
      <c r="IP21" s="156" t="s">
        <v>288</v>
      </c>
      <c r="IQ21" s="156" t="s">
        <v>288</v>
      </c>
      <c r="IR21" s="156" t="s">
        <v>288</v>
      </c>
      <c r="IS21" s="156"/>
      <c r="IT21" s="156">
        <v>6</v>
      </c>
      <c r="IU21" s="156"/>
      <c r="IV21" s="156"/>
      <c r="IW21" s="156"/>
      <c r="IX21" s="156"/>
      <c r="IY21" s="156" t="s">
        <v>296</v>
      </c>
    </row>
    <row r="22" spans="1:259" ht="15">
      <c r="A22" s="156">
        <v>18</v>
      </c>
      <c r="B22" s="156" t="s">
        <v>414</v>
      </c>
      <c r="C22" s="156" t="s">
        <v>415</v>
      </c>
      <c r="D22" s="156">
        <v>1035</v>
      </c>
      <c r="E22" s="156" t="s">
        <v>954</v>
      </c>
      <c r="F22" s="156">
        <v>230</v>
      </c>
      <c r="G22" s="156" t="s">
        <v>416</v>
      </c>
      <c r="H22" s="156" t="s">
        <v>1160</v>
      </c>
      <c r="I22" s="156" t="s">
        <v>417</v>
      </c>
      <c r="J22" s="156" t="s">
        <v>283</v>
      </c>
      <c r="K22" s="156" t="s">
        <v>955</v>
      </c>
      <c r="L22" s="156" t="s">
        <v>956</v>
      </c>
      <c r="M22" s="156" t="s">
        <v>418</v>
      </c>
      <c r="N22" s="156" t="s">
        <v>314</v>
      </c>
      <c r="O22" s="156" t="s">
        <v>288</v>
      </c>
      <c r="P22" s="156" t="s">
        <v>419</v>
      </c>
      <c r="Q22" s="156" t="s">
        <v>316</v>
      </c>
      <c r="R22" s="156" t="s">
        <v>288</v>
      </c>
      <c r="S22" s="156"/>
      <c r="T22" s="156"/>
      <c r="U22" s="156"/>
      <c r="V22" s="156">
        <v>1</v>
      </c>
      <c r="W22" s="156">
        <v>0</v>
      </c>
      <c r="X22" s="156">
        <v>1</v>
      </c>
      <c r="Y22" s="156">
        <v>1</v>
      </c>
      <c r="Z22" s="156">
        <v>1</v>
      </c>
      <c r="AA22" s="156">
        <v>3</v>
      </c>
      <c r="AB22" s="156">
        <v>0</v>
      </c>
      <c r="AC22" s="156">
        <v>0</v>
      </c>
      <c r="AD22" s="156">
        <v>1</v>
      </c>
      <c r="AE22" s="156">
        <v>4</v>
      </c>
      <c r="AF22" s="156">
        <v>0</v>
      </c>
      <c r="AG22" s="156">
        <v>0</v>
      </c>
      <c r="AH22" s="156">
        <v>4</v>
      </c>
      <c r="AI22" s="156">
        <v>2</v>
      </c>
      <c r="AJ22" s="156">
        <v>0</v>
      </c>
      <c r="AK22" s="156">
        <v>0</v>
      </c>
      <c r="AL22" s="156">
        <v>2</v>
      </c>
      <c r="AM22" s="156">
        <v>1</v>
      </c>
      <c r="AN22" s="156">
        <v>1</v>
      </c>
      <c r="AO22" s="156">
        <v>0</v>
      </c>
      <c r="AP22" s="156">
        <v>1</v>
      </c>
      <c r="AQ22" s="156">
        <v>1</v>
      </c>
      <c r="AR22" s="156">
        <v>2</v>
      </c>
      <c r="AS22" s="156">
        <v>3</v>
      </c>
      <c r="AT22" s="156" t="s">
        <v>931</v>
      </c>
      <c r="AU22" s="156">
        <v>11</v>
      </c>
      <c r="AV22" s="156">
        <v>33</v>
      </c>
      <c r="AW22" s="156" t="s">
        <v>931</v>
      </c>
      <c r="AX22" s="156">
        <v>6</v>
      </c>
      <c r="AY22" s="156" t="s">
        <v>931</v>
      </c>
      <c r="AZ22" s="156">
        <v>4</v>
      </c>
      <c r="BA22" s="156">
        <v>6</v>
      </c>
      <c r="BB22" s="156" t="s">
        <v>931</v>
      </c>
      <c r="BC22" s="156">
        <v>8</v>
      </c>
      <c r="BD22" s="156">
        <v>8</v>
      </c>
      <c r="BE22" s="156" t="s">
        <v>931</v>
      </c>
      <c r="BF22" s="156">
        <v>152</v>
      </c>
      <c r="BG22" s="156" t="s">
        <v>932</v>
      </c>
      <c r="BH22" s="156">
        <v>1</v>
      </c>
      <c r="BI22" s="156">
        <v>2</v>
      </c>
      <c r="BJ22" s="156" t="s">
        <v>931</v>
      </c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 t="s">
        <v>288</v>
      </c>
      <c r="BW22" s="156" t="s">
        <v>288</v>
      </c>
      <c r="BX22" s="156" t="s">
        <v>290</v>
      </c>
      <c r="BY22" s="156">
        <v>0</v>
      </c>
      <c r="BZ22" s="156">
        <v>4</v>
      </c>
      <c r="CA22" s="156">
        <v>0</v>
      </c>
      <c r="CB22" s="156">
        <v>24</v>
      </c>
      <c r="CC22" s="156">
        <v>0</v>
      </c>
      <c r="CD22" s="157" t="s">
        <v>445</v>
      </c>
      <c r="CE22" s="159">
        <v>1</v>
      </c>
      <c r="CF22" s="157">
        <v>0.9166666666666666</v>
      </c>
      <c r="CG22" s="157">
        <v>0.20833333333333334</v>
      </c>
      <c r="CH22" s="157">
        <v>0.71875</v>
      </c>
      <c r="CI22" s="157">
        <v>0.9166666666666666</v>
      </c>
      <c r="CJ22" s="157">
        <v>0.20833333333333334</v>
      </c>
      <c r="CK22" s="157">
        <v>0.3541666666666667</v>
      </c>
      <c r="CL22" s="156" t="s">
        <v>292</v>
      </c>
      <c r="CM22" s="157" t="s">
        <v>293</v>
      </c>
      <c r="CN22" s="159">
        <v>1</v>
      </c>
      <c r="CO22" s="157"/>
      <c r="CP22" s="157"/>
      <c r="CQ22" s="157">
        <v>0.3541666666666667</v>
      </c>
      <c r="CR22" s="157">
        <v>0.71875</v>
      </c>
      <c r="CS22" s="157"/>
      <c r="CT22" s="157"/>
      <c r="CU22" s="156"/>
      <c r="CV22" s="156">
        <v>2931</v>
      </c>
      <c r="CW22" s="156">
        <v>2931</v>
      </c>
      <c r="CX22" s="156">
        <v>555</v>
      </c>
      <c r="CY22" s="156" t="s">
        <v>288</v>
      </c>
      <c r="CZ22" s="156" t="s">
        <v>288</v>
      </c>
      <c r="DA22" s="156" t="s">
        <v>288</v>
      </c>
      <c r="DB22" s="156" t="s">
        <v>288</v>
      </c>
      <c r="DC22" s="156" t="s">
        <v>290</v>
      </c>
      <c r="DD22" s="156" t="s">
        <v>288</v>
      </c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 t="s">
        <v>288</v>
      </c>
      <c r="FW22" s="156" t="s">
        <v>288</v>
      </c>
      <c r="FX22" s="156" t="s">
        <v>290</v>
      </c>
      <c r="FY22" s="156" t="s">
        <v>288</v>
      </c>
      <c r="FZ22" s="156" t="s">
        <v>936</v>
      </c>
      <c r="GA22" s="156"/>
      <c r="GB22" s="156"/>
      <c r="GC22" s="156"/>
      <c r="GD22" s="156"/>
      <c r="GE22" s="156"/>
      <c r="GF22" s="156" t="s">
        <v>1161</v>
      </c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>
        <v>0</v>
      </c>
      <c r="HQ22" s="156">
        <v>5</v>
      </c>
      <c r="HR22" s="156">
        <v>5</v>
      </c>
      <c r="HS22" s="156">
        <v>424</v>
      </c>
      <c r="HT22" s="156" t="s">
        <v>290</v>
      </c>
      <c r="HU22" s="156" t="s">
        <v>290</v>
      </c>
      <c r="HV22" s="156" t="s">
        <v>290</v>
      </c>
      <c r="HW22" s="156" t="s">
        <v>290</v>
      </c>
      <c r="HX22" s="156" t="s">
        <v>290</v>
      </c>
      <c r="HY22" s="156" t="s">
        <v>290</v>
      </c>
      <c r="HZ22" s="156" t="s">
        <v>290</v>
      </c>
      <c r="IA22" s="156" t="s">
        <v>290</v>
      </c>
      <c r="IB22" s="156" t="s">
        <v>290</v>
      </c>
      <c r="IC22" s="156" t="s">
        <v>290</v>
      </c>
      <c r="ID22" s="156" t="s">
        <v>290</v>
      </c>
      <c r="IE22" s="159" t="s">
        <v>290</v>
      </c>
      <c r="IF22" s="159" t="s">
        <v>290</v>
      </c>
      <c r="IG22" s="156" t="s">
        <v>290</v>
      </c>
      <c r="IH22" s="156" t="s">
        <v>290</v>
      </c>
      <c r="II22" s="156" t="s">
        <v>290</v>
      </c>
      <c r="IJ22" s="156" t="s">
        <v>333</v>
      </c>
      <c r="IK22" s="156" t="s">
        <v>957</v>
      </c>
      <c r="IL22" s="158">
        <v>33298</v>
      </c>
      <c r="IM22" s="158">
        <v>40909</v>
      </c>
      <c r="IN22" s="156" t="s">
        <v>288</v>
      </c>
      <c r="IO22" s="156" t="s">
        <v>288</v>
      </c>
      <c r="IP22" s="156" t="s">
        <v>288</v>
      </c>
      <c r="IQ22" s="156" t="s">
        <v>288</v>
      </c>
      <c r="IR22" s="156" t="s">
        <v>288</v>
      </c>
      <c r="IS22" s="156"/>
      <c r="IT22" s="156">
        <v>6</v>
      </c>
      <c r="IU22" s="156"/>
      <c r="IV22" s="156"/>
      <c r="IW22" s="156"/>
      <c r="IX22" s="156"/>
      <c r="IY22" s="156" t="s">
        <v>296</v>
      </c>
    </row>
    <row r="23" spans="1:259" ht="15">
      <c r="A23" s="156">
        <v>19</v>
      </c>
      <c r="B23" s="156" t="s">
        <v>420</v>
      </c>
      <c r="C23" s="156" t="s">
        <v>421</v>
      </c>
      <c r="D23" s="156">
        <v>685</v>
      </c>
      <c r="E23" s="156" t="s">
        <v>309</v>
      </c>
      <c r="F23" s="156">
        <v>274.5</v>
      </c>
      <c r="G23" s="156" t="s">
        <v>423</v>
      </c>
      <c r="H23" s="156" t="s">
        <v>422</v>
      </c>
      <c r="I23" s="156" t="s">
        <v>424</v>
      </c>
      <c r="J23" s="156" t="s">
        <v>283</v>
      </c>
      <c r="K23" s="156" t="s">
        <v>958</v>
      </c>
      <c r="L23" s="156" t="s">
        <v>425</v>
      </c>
      <c r="M23" s="156" t="s">
        <v>1390</v>
      </c>
      <c r="N23" s="156" t="s">
        <v>287</v>
      </c>
      <c r="O23" s="156" t="s">
        <v>288</v>
      </c>
      <c r="P23" s="156" t="s">
        <v>1162</v>
      </c>
      <c r="Q23" s="156" t="s">
        <v>289</v>
      </c>
      <c r="R23" s="156" t="s">
        <v>288</v>
      </c>
      <c r="S23" s="156"/>
      <c r="T23" s="156"/>
      <c r="U23" s="156"/>
      <c r="V23" s="156">
        <v>0</v>
      </c>
      <c r="W23" s="156">
        <v>1</v>
      </c>
      <c r="X23" s="156">
        <v>0</v>
      </c>
      <c r="Y23" s="156">
        <v>1</v>
      </c>
      <c r="Z23" s="156">
        <v>0</v>
      </c>
      <c r="AA23" s="156">
        <v>2</v>
      </c>
      <c r="AB23" s="156">
        <v>0</v>
      </c>
      <c r="AC23" s="156">
        <v>0</v>
      </c>
      <c r="AD23" s="156">
        <v>1</v>
      </c>
      <c r="AE23" s="156">
        <v>2</v>
      </c>
      <c r="AF23" s="156">
        <v>2</v>
      </c>
      <c r="AG23" s="156">
        <v>0</v>
      </c>
      <c r="AH23" s="156">
        <v>5</v>
      </c>
      <c r="AI23" s="156">
        <v>5</v>
      </c>
      <c r="AJ23" s="156">
        <v>0</v>
      </c>
      <c r="AK23" s="156">
        <v>0</v>
      </c>
      <c r="AL23" s="156">
        <v>0.75</v>
      </c>
      <c r="AM23" s="156">
        <v>0.75</v>
      </c>
      <c r="AN23" s="156">
        <v>1</v>
      </c>
      <c r="AO23" s="156">
        <v>2</v>
      </c>
      <c r="AP23" s="156">
        <v>1</v>
      </c>
      <c r="AQ23" s="156">
        <v>1</v>
      </c>
      <c r="AR23" s="156">
        <v>1</v>
      </c>
      <c r="AS23" s="156">
        <v>1</v>
      </c>
      <c r="AT23" s="156" t="s">
        <v>360</v>
      </c>
      <c r="AU23" s="156">
        <v>26</v>
      </c>
      <c r="AV23" s="156">
        <v>26</v>
      </c>
      <c r="AW23" s="156" t="s">
        <v>360</v>
      </c>
      <c r="AX23" s="156">
        <v>52</v>
      </c>
      <c r="AY23" s="156" t="s">
        <v>932</v>
      </c>
      <c r="AZ23" s="156">
        <v>1</v>
      </c>
      <c r="BA23" s="156">
        <v>1.5</v>
      </c>
      <c r="BB23" s="156" t="s">
        <v>932</v>
      </c>
      <c r="BC23" s="156">
        <v>1</v>
      </c>
      <c r="BD23" s="156">
        <v>5</v>
      </c>
      <c r="BE23" s="156" t="s">
        <v>932</v>
      </c>
      <c r="BF23" s="156">
        <v>5</v>
      </c>
      <c r="BG23" s="156" t="s">
        <v>932</v>
      </c>
      <c r="BH23" s="156">
        <v>1</v>
      </c>
      <c r="BI23" s="156">
        <v>1.5</v>
      </c>
      <c r="BJ23" s="156" t="s">
        <v>360</v>
      </c>
      <c r="BK23" s="156"/>
      <c r="BL23" s="156"/>
      <c r="BM23" s="156"/>
      <c r="BN23" s="156" t="s">
        <v>1391</v>
      </c>
      <c r="BO23" s="156" t="s">
        <v>932</v>
      </c>
      <c r="BP23" s="156"/>
      <c r="BQ23" s="156"/>
      <c r="BR23" s="156"/>
      <c r="BS23" s="156">
        <v>1</v>
      </c>
      <c r="BT23" s="156">
        <v>1.5</v>
      </c>
      <c r="BU23" s="156" t="s">
        <v>360</v>
      </c>
      <c r="BV23" s="156" t="s">
        <v>288</v>
      </c>
      <c r="BW23" s="156" t="s">
        <v>288</v>
      </c>
      <c r="BX23" s="156" t="s">
        <v>290</v>
      </c>
      <c r="BY23" s="156">
        <v>3</v>
      </c>
      <c r="BZ23" s="156">
        <v>3</v>
      </c>
      <c r="CA23" s="156">
        <v>2</v>
      </c>
      <c r="CB23" s="156">
        <v>20</v>
      </c>
      <c r="CC23" s="156">
        <v>12</v>
      </c>
      <c r="CD23" s="157" t="s">
        <v>317</v>
      </c>
      <c r="CE23" s="159">
        <v>1</v>
      </c>
      <c r="CF23" s="157">
        <v>0.71875</v>
      </c>
      <c r="CG23" s="157">
        <v>0.3541666666666667</v>
      </c>
      <c r="CH23" s="157"/>
      <c r="CI23" s="157"/>
      <c r="CJ23" s="157"/>
      <c r="CK23" s="157"/>
      <c r="CL23" s="156" t="s">
        <v>292</v>
      </c>
      <c r="CM23" s="157" t="s">
        <v>293</v>
      </c>
      <c r="CN23" s="159">
        <v>1</v>
      </c>
      <c r="CO23" s="157">
        <v>0.3541666666666667</v>
      </c>
      <c r="CP23" s="157">
        <v>0.71875</v>
      </c>
      <c r="CQ23" s="157"/>
      <c r="CR23" s="157"/>
      <c r="CS23" s="157"/>
      <c r="CT23" s="157"/>
      <c r="CU23" s="156" t="s">
        <v>933</v>
      </c>
      <c r="CV23" s="156">
        <v>1042</v>
      </c>
      <c r="CW23" s="156">
        <v>371</v>
      </c>
      <c r="CX23" s="156">
        <v>1243</v>
      </c>
      <c r="CY23" s="156" t="s">
        <v>288</v>
      </c>
      <c r="CZ23" s="156" t="s">
        <v>288</v>
      </c>
      <c r="DA23" s="156" t="s">
        <v>288</v>
      </c>
      <c r="DB23" s="156" t="s">
        <v>290</v>
      </c>
      <c r="DC23" s="156" t="s">
        <v>290</v>
      </c>
      <c r="DD23" s="156" t="s">
        <v>288</v>
      </c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 t="s">
        <v>288</v>
      </c>
      <c r="FW23" s="156" t="s">
        <v>288</v>
      </c>
      <c r="FX23" s="156" t="s">
        <v>426</v>
      </c>
      <c r="FY23" s="156" t="s">
        <v>288</v>
      </c>
      <c r="FZ23" s="156" t="s">
        <v>936</v>
      </c>
      <c r="GA23" s="156"/>
      <c r="GB23" s="156"/>
      <c r="GC23" s="156"/>
      <c r="GD23" s="156"/>
      <c r="GE23" s="156"/>
      <c r="GF23" s="156" t="s">
        <v>426</v>
      </c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>
        <v>1</v>
      </c>
      <c r="HQ23" s="156">
        <v>5</v>
      </c>
      <c r="HR23" s="156">
        <v>7</v>
      </c>
      <c r="HS23" s="156">
        <v>0</v>
      </c>
      <c r="HT23" s="156" t="s">
        <v>290</v>
      </c>
      <c r="HU23" s="156">
        <v>111</v>
      </c>
      <c r="HV23" s="156">
        <v>75</v>
      </c>
      <c r="HW23" s="156" t="s">
        <v>290</v>
      </c>
      <c r="HX23" s="156">
        <v>24</v>
      </c>
      <c r="HY23" s="156" t="s">
        <v>290</v>
      </c>
      <c r="HZ23" s="156">
        <v>781</v>
      </c>
      <c r="IA23" s="156">
        <v>944</v>
      </c>
      <c r="IB23" s="156" t="s">
        <v>290</v>
      </c>
      <c r="IC23" s="156" t="s">
        <v>290</v>
      </c>
      <c r="ID23" s="156" t="s">
        <v>290</v>
      </c>
      <c r="IE23" s="159">
        <v>14</v>
      </c>
      <c r="IF23" s="159" t="s">
        <v>290</v>
      </c>
      <c r="IG23" s="156" t="s">
        <v>290</v>
      </c>
      <c r="IH23" s="156" t="s">
        <v>290</v>
      </c>
      <c r="II23" s="156" t="s">
        <v>290</v>
      </c>
      <c r="IJ23" s="156" t="s">
        <v>427</v>
      </c>
      <c r="IK23" s="156" t="s">
        <v>428</v>
      </c>
      <c r="IL23" s="158">
        <v>34790</v>
      </c>
      <c r="IM23" s="158">
        <v>38353</v>
      </c>
      <c r="IN23" s="156" t="s">
        <v>288</v>
      </c>
      <c r="IO23" s="156" t="s">
        <v>288</v>
      </c>
      <c r="IP23" s="156" t="s">
        <v>288</v>
      </c>
      <c r="IQ23" s="156" t="s">
        <v>290</v>
      </c>
      <c r="IR23" s="156" t="s">
        <v>290</v>
      </c>
      <c r="IS23" s="156"/>
      <c r="IT23" s="156">
        <v>7</v>
      </c>
      <c r="IU23" s="156"/>
      <c r="IV23" s="156"/>
      <c r="IW23" s="156"/>
      <c r="IX23" s="156"/>
      <c r="IY23" s="156" t="s">
        <v>296</v>
      </c>
    </row>
    <row r="24" spans="1:259" ht="15">
      <c r="A24" s="156">
        <v>20</v>
      </c>
      <c r="B24" s="156" t="s">
        <v>429</v>
      </c>
      <c r="C24" s="156" t="s">
        <v>430</v>
      </c>
      <c r="D24" s="156">
        <v>1182</v>
      </c>
      <c r="E24" s="156" t="s">
        <v>396</v>
      </c>
      <c r="F24" s="156">
        <v>525</v>
      </c>
      <c r="G24" s="156" t="s">
        <v>432</v>
      </c>
      <c r="H24" s="156" t="s">
        <v>431</v>
      </c>
      <c r="I24" s="156" t="s">
        <v>433</v>
      </c>
      <c r="J24" s="156" t="s">
        <v>283</v>
      </c>
      <c r="K24" s="156" t="s">
        <v>434</v>
      </c>
      <c r="L24" s="156" t="s">
        <v>435</v>
      </c>
      <c r="M24" s="156" t="s">
        <v>436</v>
      </c>
      <c r="N24" s="156" t="s">
        <v>314</v>
      </c>
      <c r="O24" s="156" t="s">
        <v>288</v>
      </c>
      <c r="P24" s="156" t="s">
        <v>437</v>
      </c>
      <c r="Q24" s="156" t="s">
        <v>1163</v>
      </c>
      <c r="R24" s="156" t="s">
        <v>288</v>
      </c>
      <c r="S24" s="156"/>
      <c r="T24" s="156"/>
      <c r="U24" s="156"/>
      <c r="V24" s="156">
        <v>1</v>
      </c>
      <c r="W24" s="156">
        <v>0</v>
      </c>
      <c r="X24" s="156">
        <v>0</v>
      </c>
      <c r="Y24" s="156">
        <v>2</v>
      </c>
      <c r="Z24" s="156">
        <v>0</v>
      </c>
      <c r="AA24" s="156">
        <v>4</v>
      </c>
      <c r="AB24" s="156">
        <v>0</v>
      </c>
      <c r="AC24" s="156">
        <v>0</v>
      </c>
      <c r="AD24" s="156">
        <v>2</v>
      </c>
      <c r="AE24" s="156">
        <v>2</v>
      </c>
      <c r="AF24" s="156">
        <v>0</v>
      </c>
      <c r="AG24" s="156">
        <v>2</v>
      </c>
      <c r="AH24" s="156">
        <v>6</v>
      </c>
      <c r="AI24" s="156">
        <v>2</v>
      </c>
      <c r="AJ24" s="156">
        <v>0</v>
      </c>
      <c r="AK24" s="156">
        <v>0</v>
      </c>
      <c r="AL24" s="156">
        <v>0.5</v>
      </c>
      <c r="AM24" s="156">
        <v>0.25</v>
      </c>
      <c r="AN24" s="156">
        <v>0</v>
      </c>
      <c r="AO24" s="156">
        <v>0</v>
      </c>
      <c r="AP24" s="156">
        <v>0</v>
      </c>
      <c r="AQ24" s="156">
        <v>0</v>
      </c>
      <c r="AR24" s="156">
        <v>2</v>
      </c>
      <c r="AS24" s="156">
        <v>7.5</v>
      </c>
      <c r="AT24" s="156" t="s">
        <v>931</v>
      </c>
      <c r="AU24" s="156">
        <v>20</v>
      </c>
      <c r="AV24" s="156">
        <v>20</v>
      </c>
      <c r="AW24" s="156" t="s">
        <v>931</v>
      </c>
      <c r="AX24" s="156">
        <v>86</v>
      </c>
      <c r="AY24" s="156" t="s">
        <v>935</v>
      </c>
      <c r="AZ24" s="156">
        <v>4</v>
      </c>
      <c r="BA24" s="156">
        <v>15</v>
      </c>
      <c r="BB24" s="156" t="s">
        <v>932</v>
      </c>
      <c r="BC24" s="156"/>
      <c r="BD24" s="156"/>
      <c r="BE24" s="156"/>
      <c r="BF24" s="156">
        <v>168</v>
      </c>
      <c r="BG24" s="156" t="s">
        <v>932</v>
      </c>
      <c r="BH24" s="156">
        <v>1</v>
      </c>
      <c r="BI24" s="156">
        <v>1</v>
      </c>
      <c r="BJ24" s="156" t="s">
        <v>931</v>
      </c>
      <c r="BK24" s="156"/>
      <c r="BL24" s="156"/>
      <c r="BM24" s="156"/>
      <c r="BN24" s="156"/>
      <c r="BO24" s="156"/>
      <c r="BP24" s="156"/>
      <c r="BQ24" s="156"/>
      <c r="BR24" s="156"/>
      <c r="BS24" s="156">
        <v>2</v>
      </c>
      <c r="BT24" s="156">
        <v>3</v>
      </c>
      <c r="BU24" s="156" t="s">
        <v>935</v>
      </c>
      <c r="BV24" s="156" t="s">
        <v>288</v>
      </c>
      <c r="BW24" s="156" t="s">
        <v>288</v>
      </c>
      <c r="BX24" s="156" t="s">
        <v>290</v>
      </c>
      <c r="BY24" s="156">
        <v>3</v>
      </c>
      <c r="BZ24" s="156">
        <v>2</v>
      </c>
      <c r="CA24" s="156">
        <v>1</v>
      </c>
      <c r="CB24" s="156">
        <v>18</v>
      </c>
      <c r="CC24" s="156">
        <v>5</v>
      </c>
      <c r="CD24" s="157" t="s">
        <v>317</v>
      </c>
      <c r="CE24" s="159">
        <v>1</v>
      </c>
      <c r="CF24" s="157">
        <v>0</v>
      </c>
      <c r="CG24" s="157">
        <v>0.2916666666666667</v>
      </c>
      <c r="CH24" s="157">
        <v>0.71875</v>
      </c>
      <c r="CI24" s="157">
        <v>0.3541666666666667</v>
      </c>
      <c r="CJ24" s="157"/>
      <c r="CK24" s="157"/>
      <c r="CL24" s="156" t="s">
        <v>292</v>
      </c>
      <c r="CM24" s="157" t="s">
        <v>293</v>
      </c>
      <c r="CN24" s="159">
        <v>1</v>
      </c>
      <c r="CO24" s="157"/>
      <c r="CP24" s="157"/>
      <c r="CQ24" s="157">
        <v>0.3541666666666667</v>
      </c>
      <c r="CR24" s="157">
        <v>0.71875</v>
      </c>
      <c r="CS24" s="157"/>
      <c r="CT24" s="157"/>
      <c r="CU24" s="156"/>
      <c r="CV24" s="156">
        <v>1007</v>
      </c>
      <c r="CW24" s="156">
        <v>0</v>
      </c>
      <c r="CX24" s="156">
        <v>2493</v>
      </c>
      <c r="CY24" s="156" t="s">
        <v>288</v>
      </c>
      <c r="CZ24" s="156" t="s">
        <v>288</v>
      </c>
      <c r="DA24" s="156" t="s">
        <v>288</v>
      </c>
      <c r="DB24" s="156" t="s">
        <v>290</v>
      </c>
      <c r="DC24" s="156" t="s">
        <v>290</v>
      </c>
      <c r="DD24" s="156" t="s">
        <v>288</v>
      </c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 t="s">
        <v>288</v>
      </c>
      <c r="FW24" s="156" t="s">
        <v>290</v>
      </c>
      <c r="FX24" s="156" t="s">
        <v>290</v>
      </c>
      <c r="FY24" s="156" t="s">
        <v>288</v>
      </c>
      <c r="FZ24" s="156" t="s">
        <v>936</v>
      </c>
      <c r="GA24" s="156"/>
      <c r="GB24" s="156"/>
      <c r="GC24" s="156"/>
      <c r="GD24" s="156"/>
      <c r="GE24" s="156"/>
      <c r="GF24" s="156" t="s">
        <v>290</v>
      </c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>
        <v>3</v>
      </c>
      <c r="HQ24" s="156">
        <v>3</v>
      </c>
      <c r="HR24" s="156">
        <v>3</v>
      </c>
      <c r="HS24" s="156">
        <v>91</v>
      </c>
      <c r="HT24" s="156">
        <v>0</v>
      </c>
      <c r="HU24" s="156">
        <v>386</v>
      </c>
      <c r="HV24" s="156">
        <v>386</v>
      </c>
      <c r="HW24" s="156" t="s">
        <v>290</v>
      </c>
      <c r="HX24" s="156">
        <v>54</v>
      </c>
      <c r="HY24" s="156" t="s">
        <v>290</v>
      </c>
      <c r="HZ24" s="156" t="s">
        <v>290</v>
      </c>
      <c r="IA24" s="156" t="s">
        <v>290</v>
      </c>
      <c r="IB24" s="156" t="s">
        <v>290</v>
      </c>
      <c r="IC24" s="156" t="s">
        <v>290</v>
      </c>
      <c r="ID24" s="156">
        <v>10</v>
      </c>
      <c r="IE24" s="159">
        <v>126</v>
      </c>
      <c r="IF24" s="159" t="s">
        <v>290</v>
      </c>
      <c r="IG24" s="156" t="s">
        <v>290</v>
      </c>
      <c r="IH24" s="156" t="s">
        <v>290</v>
      </c>
      <c r="II24" s="156" t="s">
        <v>290</v>
      </c>
      <c r="IJ24" s="156" t="s">
        <v>438</v>
      </c>
      <c r="IK24" s="156" t="s">
        <v>362</v>
      </c>
      <c r="IL24" s="158">
        <v>36465</v>
      </c>
      <c r="IM24" s="158">
        <v>40544</v>
      </c>
      <c r="IN24" s="156" t="s">
        <v>288</v>
      </c>
      <c r="IO24" s="156" t="s">
        <v>288</v>
      </c>
      <c r="IP24" s="156" t="s">
        <v>288</v>
      </c>
      <c r="IQ24" s="156" t="s">
        <v>288</v>
      </c>
      <c r="IR24" s="156" t="s">
        <v>288</v>
      </c>
      <c r="IS24" s="156"/>
      <c r="IT24" s="156">
        <v>6</v>
      </c>
      <c r="IU24" s="156"/>
      <c r="IV24" s="156"/>
      <c r="IW24" s="156"/>
      <c r="IX24" s="156"/>
      <c r="IY24" s="156" t="s">
        <v>296</v>
      </c>
    </row>
    <row r="25" spans="1:259" ht="15">
      <c r="A25" s="156">
        <v>21</v>
      </c>
      <c r="B25" s="156" t="s">
        <v>439</v>
      </c>
      <c r="C25" s="156" t="s">
        <v>440</v>
      </c>
      <c r="D25" s="156">
        <v>1076</v>
      </c>
      <c r="E25" s="156" t="s">
        <v>309</v>
      </c>
      <c r="F25" s="156">
        <v>308</v>
      </c>
      <c r="G25" s="156" t="s">
        <v>442</v>
      </c>
      <c r="H25" s="156" t="s">
        <v>441</v>
      </c>
      <c r="I25" s="156" t="s">
        <v>443</v>
      </c>
      <c r="J25" s="156" t="s">
        <v>283</v>
      </c>
      <c r="K25" s="156" t="s">
        <v>959</v>
      </c>
      <c r="L25" s="156" t="s">
        <v>444</v>
      </c>
      <c r="M25" s="156" t="s">
        <v>960</v>
      </c>
      <c r="N25" s="156" t="s">
        <v>287</v>
      </c>
      <c r="O25" s="156" t="s">
        <v>288</v>
      </c>
      <c r="P25" s="156" t="s">
        <v>1164</v>
      </c>
      <c r="Q25" s="156" t="s">
        <v>961</v>
      </c>
      <c r="R25" s="156"/>
      <c r="S25" s="156"/>
      <c r="T25" s="156"/>
      <c r="U25" s="156"/>
      <c r="V25" s="156">
        <v>0</v>
      </c>
      <c r="W25" s="156">
        <v>1</v>
      </c>
      <c r="X25" s="156">
        <v>0</v>
      </c>
      <c r="Y25" s="156">
        <v>0</v>
      </c>
      <c r="Z25" s="156">
        <v>0</v>
      </c>
      <c r="AA25" s="156">
        <v>2</v>
      </c>
      <c r="AB25" s="156">
        <v>0</v>
      </c>
      <c r="AC25" s="156">
        <v>0</v>
      </c>
      <c r="AD25" s="156">
        <v>1</v>
      </c>
      <c r="AE25" s="156">
        <v>7</v>
      </c>
      <c r="AF25" s="156">
        <v>0</v>
      </c>
      <c r="AG25" s="156">
        <v>0</v>
      </c>
      <c r="AH25" s="156">
        <v>8</v>
      </c>
      <c r="AI25" s="156">
        <v>5</v>
      </c>
      <c r="AJ25" s="156">
        <v>0</v>
      </c>
      <c r="AK25" s="156">
        <v>0</v>
      </c>
      <c r="AL25" s="156">
        <v>0.5</v>
      </c>
      <c r="AM25" s="156">
        <v>0.5</v>
      </c>
      <c r="AN25" s="156">
        <v>0</v>
      </c>
      <c r="AO25" s="156">
        <v>0</v>
      </c>
      <c r="AP25" s="156">
        <v>0</v>
      </c>
      <c r="AQ25" s="156">
        <v>0</v>
      </c>
      <c r="AR25" s="156">
        <v>2</v>
      </c>
      <c r="AS25" s="156">
        <v>2</v>
      </c>
      <c r="AT25" s="156" t="s">
        <v>931</v>
      </c>
      <c r="AU25" s="156">
        <v>14</v>
      </c>
      <c r="AV25" s="156">
        <v>42</v>
      </c>
      <c r="AW25" s="156" t="s">
        <v>931</v>
      </c>
      <c r="AX25" s="156">
        <v>154</v>
      </c>
      <c r="AY25" s="156" t="s">
        <v>931</v>
      </c>
      <c r="AZ25" s="156">
        <v>4</v>
      </c>
      <c r="BA25" s="156">
        <v>16</v>
      </c>
      <c r="BB25" s="156" t="s">
        <v>932</v>
      </c>
      <c r="BC25" s="156">
        <v>11</v>
      </c>
      <c r="BD25" s="156">
        <v>66</v>
      </c>
      <c r="BE25" s="156" t="s">
        <v>932</v>
      </c>
      <c r="BF25" s="156">
        <v>99</v>
      </c>
      <c r="BG25" s="156" t="s">
        <v>932</v>
      </c>
      <c r="BH25" s="156">
        <v>1</v>
      </c>
      <c r="BI25" s="156">
        <v>1</v>
      </c>
      <c r="BJ25" s="156" t="s">
        <v>931</v>
      </c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 t="s">
        <v>288</v>
      </c>
      <c r="BW25" s="156" t="s">
        <v>288</v>
      </c>
      <c r="BX25" s="156" t="s">
        <v>290</v>
      </c>
      <c r="BY25" s="156">
        <v>0</v>
      </c>
      <c r="BZ25" s="156">
        <v>8</v>
      </c>
      <c r="CA25" s="156">
        <v>0</v>
      </c>
      <c r="CB25" s="156">
        <v>0</v>
      </c>
      <c r="CC25" s="156">
        <v>0</v>
      </c>
      <c r="CD25" s="157" t="s">
        <v>445</v>
      </c>
      <c r="CE25" s="159">
        <v>1</v>
      </c>
      <c r="CF25" s="157"/>
      <c r="CG25" s="157"/>
      <c r="CH25" s="157">
        <v>0.5520833333333334</v>
      </c>
      <c r="CI25" s="157">
        <v>0.3541666666666667</v>
      </c>
      <c r="CJ25" s="157">
        <v>0.71875</v>
      </c>
      <c r="CK25" s="157">
        <v>0.3541666666666667</v>
      </c>
      <c r="CL25" s="156" t="s">
        <v>292</v>
      </c>
      <c r="CM25" s="157" t="s">
        <v>305</v>
      </c>
      <c r="CN25" s="159"/>
      <c r="CO25" s="157">
        <v>0.3541666666666667</v>
      </c>
      <c r="CP25" s="157">
        <v>0.3541666666666667</v>
      </c>
      <c r="CQ25" s="157"/>
      <c r="CR25" s="157"/>
      <c r="CS25" s="157"/>
      <c r="CT25" s="157"/>
      <c r="CU25" s="156"/>
      <c r="CV25" s="156">
        <v>1818</v>
      </c>
      <c r="CW25" s="156">
        <v>1276</v>
      </c>
      <c r="CX25" s="156">
        <v>5568</v>
      </c>
      <c r="CY25" s="156" t="s">
        <v>288</v>
      </c>
      <c r="CZ25" s="156" t="s">
        <v>288</v>
      </c>
      <c r="DA25" s="156" t="s">
        <v>288</v>
      </c>
      <c r="DB25" s="156" t="s">
        <v>288</v>
      </c>
      <c r="DC25" s="156" t="s">
        <v>290</v>
      </c>
      <c r="DD25" s="156" t="s">
        <v>288</v>
      </c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 t="s">
        <v>288</v>
      </c>
      <c r="FW25" s="156" t="s">
        <v>290</v>
      </c>
      <c r="FX25" s="156" t="s">
        <v>290</v>
      </c>
      <c r="FY25" s="156" t="s">
        <v>288</v>
      </c>
      <c r="FZ25" s="156" t="s">
        <v>936</v>
      </c>
      <c r="GA25" s="156"/>
      <c r="GB25" s="156"/>
      <c r="GC25" s="156"/>
      <c r="GD25" s="156"/>
      <c r="GE25" s="156"/>
      <c r="GF25" s="156" t="s">
        <v>290</v>
      </c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>
        <v>0</v>
      </c>
      <c r="HQ25" s="156">
        <v>1</v>
      </c>
      <c r="HR25" s="156">
        <v>8</v>
      </c>
      <c r="HS25" s="156">
        <v>61</v>
      </c>
      <c r="HT25" s="156">
        <v>178</v>
      </c>
      <c r="HU25" s="156">
        <v>0</v>
      </c>
      <c r="HV25" s="156">
        <v>0</v>
      </c>
      <c r="HW25" s="156">
        <v>0</v>
      </c>
      <c r="HX25" s="156">
        <v>0</v>
      </c>
      <c r="HY25" s="156">
        <v>0</v>
      </c>
      <c r="HZ25" s="156">
        <v>0</v>
      </c>
      <c r="IA25" s="156">
        <v>0</v>
      </c>
      <c r="IB25" s="156">
        <v>0</v>
      </c>
      <c r="IC25" s="156">
        <v>0</v>
      </c>
      <c r="ID25" s="156">
        <v>0</v>
      </c>
      <c r="IE25" s="159">
        <v>0</v>
      </c>
      <c r="IF25" s="159">
        <v>0</v>
      </c>
      <c r="IG25" s="156">
        <v>0</v>
      </c>
      <c r="IH25" s="156">
        <v>0</v>
      </c>
      <c r="II25" s="156">
        <v>0</v>
      </c>
      <c r="IJ25" s="156" t="s">
        <v>446</v>
      </c>
      <c r="IK25" s="156" t="s">
        <v>447</v>
      </c>
      <c r="IL25" s="158">
        <v>35947</v>
      </c>
      <c r="IM25" s="158">
        <v>40179</v>
      </c>
      <c r="IN25" s="156" t="s">
        <v>288</v>
      </c>
      <c r="IO25" s="156" t="s">
        <v>288</v>
      </c>
      <c r="IP25" s="156" t="s">
        <v>288</v>
      </c>
      <c r="IQ25" s="156" t="s">
        <v>288</v>
      </c>
      <c r="IR25" s="156" t="s">
        <v>288</v>
      </c>
      <c r="IS25" s="156"/>
      <c r="IT25" s="156">
        <v>6</v>
      </c>
      <c r="IU25" s="156"/>
      <c r="IV25" s="156"/>
      <c r="IW25" s="156"/>
      <c r="IX25" s="156"/>
      <c r="IY25" s="156" t="s">
        <v>296</v>
      </c>
    </row>
    <row r="26" spans="1:259" ht="15">
      <c r="A26" s="156">
        <v>22</v>
      </c>
      <c r="B26" s="156" t="s">
        <v>448</v>
      </c>
      <c r="C26" s="156" t="s">
        <v>449</v>
      </c>
      <c r="D26" s="156">
        <v>934</v>
      </c>
      <c r="E26" s="156" t="s">
        <v>486</v>
      </c>
      <c r="F26" s="156">
        <v>263</v>
      </c>
      <c r="G26" s="156" t="s">
        <v>450</v>
      </c>
      <c r="H26" s="156" t="s">
        <v>1165</v>
      </c>
      <c r="I26" s="156" t="s">
        <v>451</v>
      </c>
      <c r="J26" s="156" t="s">
        <v>283</v>
      </c>
      <c r="K26" s="156" t="s">
        <v>1392</v>
      </c>
      <c r="L26" s="156" t="s">
        <v>1393</v>
      </c>
      <c r="M26" s="156" t="s">
        <v>452</v>
      </c>
      <c r="N26" s="156" t="s">
        <v>314</v>
      </c>
      <c r="O26" s="156" t="s">
        <v>290</v>
      </c>
      <c r="P26" s="156" t="s">
        <v>962</v>
      </c>
      <c r="Q26" s="156" t="s">
        <v>316</v>
      </c>
      <c r="R26" s="156" t="s">
        <v>288</v>
      </c>
      <c r="S26" s="156"/>
      <c r="T26" s="156"/>
      <c r="U26" s="156"/>
      <c r="V26" s="156">
        <v>1</v>
      </c>
      <c r="W26" s="156">
        <v>0</v>
      </c>
      <c r="X26" s="156">
        <v>1</v>
      </c>
      <c r="Y26" s="156">
        <v>0</v>
      </c>
      <c r="Z26" s="156">
        <v>0</v>
      </c>
      <c r="AA26" s="156">
        <v>1</v>
      </c>
      <c r="AB26" s="156">
        <v>0</v>
      </c>
      <c r="AC26" s="156">
        <v>1</v>
      </c>
      <c r="AD26" s="156">
        <v>0</v>
      </c>
      <c r="AE26" s="156">
        <v>1</v>
      </c>
      <c r="AF26" s="156">
        <v>2</v>
      </c>
      <c r="AG26" s="156">
        <v>0</v>
      </c>
      <c r="AH26" s="156">
        <v>5</v>
      </c>
      <c r="AI26" s="156">
        <v>2</v>
      </c>
      <c r="AJ26" s="156">
        <v>0</v>
      </c>
      <c r="AK26" s="156">
        <v>0</v>
      </c>
      <c r="AL26" s="156">
        <v>1</v>
      </c>
      <c r="AM26" s="156">
        <v>1</v>
      </c>
      <c r="AN26" s="156">
        <v>1</v>
      </c>
      <c r="AO26" s="156">
        <v>0</v>
      </c>
      <c r="AP26" s="156">
        <v>0</v>
      </c>
      <c r="AQ26" s="156">
        <v>1</v>
      </c>
      <c r="AR26" s="156">
        <v>2</v>
      </c>
      <c r="AS26" s="156">
        <v>2</v>
      </c>
      <c r="AT26" s="156" t="s">
        <v>931</v>
      </c>
      <c r="AU26" s="156">
        <v>18</v>
      </c>
      <c r="AV26" s="156">
        <v>18</v>
      </c>
      <c r="AW26" s="156" t="s">
        <v>931</v>
      </c>
      <c r="AX26" s="156">
        <v>18</v>
      </c>
      <c r="AY26" s="156" t="s">
        <v>932</v>
      </c>
      <c r="AZ26" s="156">
        <v>1</v>
      </c>
      <c r="BA26" s="156">
        <v>1.5</v>
      </c>
      <c r="BB26" s="156" t="s">
        <v>932</v>
      </c>
      <c r="BC26" s="156"/>
      <c r="BD26" s="156"/>
      <c r="BE26" s="156"/>
      <c r="BF26" s="156">
        <v>184</v>
      </c>
      <c r="BG26" s="156" t="s">
        <v>932</v>
      </c>
      <c r="BH26" s="156"/>
      <c r="BI26" s="156"/>
      <c r="BJ26" s="156"/>
      <c r="BK26" s="156"/>
      <c r="BL26" s="156"/>
      <c r="BM26" s="156"/>
      <c r="BN26" s="156">
        <v>6</v>
      </c>
      <c r="BO26" s="156" t="s">
        <v>932</v>
      </c>
      <c r="BP26" s="156"/>
      <c r="BQ26" s="156"/>
      <c r="BR26" s="156"/>
      <c r="BS26" s="156"/>
      <c r="BT26" s="156"/>
      <c r="BU26" s="156"/>
      <c r="BV26" s="156" t="s">
        <v>288</v>
      </c>
      <c r="BW26" s="156" t="s">
        <v>288</v>
      </c>
      <c r="BX26" s="156" t="s">
        <v>288</v>
      </c>
      <c r="BY26" s="156">
        <v>0</v>
      </c>
      <c r="BZ26" s="156">
        <v>2</v>
      </c>
      <c r="CA26" s="156">
        <v>0</v>
      </c>
      <c r="CB26" s="156">
        <v>37</v>
      </c>
      <c r="CC26" s="156">
        <v>9</v>
      </c>
      <c r="CD26" s="157" t="s">
        <v>291</v>
      </c>
      <c r="CE26" s="159">
        <v>1</v>
      </c>
      <c r="CF26" s="157"/>
      <c r="CG26" s="157"/>
      <c r="CH26" s="157">
        <v>0.6875</v>
      </c>
      <c r="CI26" s="157">
        <v>0.4166666666666667</v>
      </c>
      <c r="CJ26" s="157"/>
      <c r="CK26" s="157"/>
      <c r="CL26" s="156" t="s">
        <v>292</v>
      </c>
      <c r="CM26" s="157" t="s">
        <v>293</v>
      </c>
      <c r="CN26" s="159">
        <v>1</v>
      </c>
      <c r="CO26" s="157"/>
      <c r="CP26" s="157"/>
      <c r="CQ26" s="157">
        <v>0.3541666666666667</v>
      </c>
      <c r="CR26" s="157">
        <v>0.71875</v>
      </c>
      <c r="CS26" s="157"/>
      <c r="CT26" s="157"/>
      <c r="CU26" s="156" t="s">
        <v>933</v>
      </c>
      <c r="CV26" s="156">
        <v>1225</v>
      </c>
      <c r="CW26" s="156">
        <v>1166</v>
      </c>
      <c r="CX26" s="156">
        <v>0</v>
      </c>
      <c r="CY26" s="156" t="s">
        <v>288</v>
      </c>
      <c r="CZ26" s="156" t="s">
        <v>288</v>
      </c>
      <c r="DA26" s="156" t="s">
        <v>288</v>
      </c>
      <c r="DB26" s="156" t="s">
        <v>290</v>
      </c>
      <c r="DC26" s="156" t="s">
        <v>290</v>
      </c>
      <c r="DD26" s="156" t="s">
        <v>288</v>
      </c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 t="s">
        <v>288</v>
      </c>
      <c r="FW26" s="156" t="s">
        <v>288</v>
      </c>
      <c r="FX26" s="156" t="s">
        <v>290</v>
      </c>
      <c r="FY26" s="156" t="s">
        <v>288</v>
      </c>
      <c r="FZ26" s="156" t="s">
        <v>936</v>
      </c>
      <c r="GA26" s="156"/>
      <c r="GB26" s="156"/>
      <c r="GC26" s="156"/>
      <c r="GD26" s="156"/>
      <c r="GE26" s="156"/>
      <c r="GF26" s="156" t="s">
        <v>290</v>
      </c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>
        <v>0</v>
      </c>
      <c r="HQ26" s="156">
        <v>0</v>
      </c>
      <c r="HR26" s="156">
        <v>0</v>
      </c>
      <c r="HS26" s="156">
        <v>33</v>
      </c>
      <c r="HT26" s="156">
        <v>0</v>
      </c>
      <c r="HU26" s="156">
        <v>0</v>
      </c>
      <c r="HV26" s="156">
        <v>0</v>
      </c>
      <c r="HW26" s="156">
        <v>0</v>
      </c>
      <c r="HX26" s="156">
        <v>42</v>
      </c>
      <c r="HY26" s="156">
        <v>0</v>
      </c>
      <c r="HZ26" s="156">
        <v>0</v>
      </c>
      <c r="IA26" s="156">
        <v>0</v>
      </c>
      <c r="IB26" s="156">
        <v>0</v>
      </c>
      <c r="IC26" s="156">
        <v>0</v>
      </c>
      <c r="ID26" s="156">
        <v>0</v>
      </c>
      <c r="IE26" s="159">
        <v>0</v>
      </c>
      <c r="IF26" s="159">
        <v>0</v>
      </c>
      <c r="IG26" s="156">
        <v>0</v>
      </c>
      <c r="IH26" s="156">
        <v>0</v>
      </c>
      <c r="II26" s="156">
        <v>0</v>
      </c>
      <c r="IJ26" s="156" t="s">
        <v>1166</v>
      </c>
      <c r="IK26" s="156" t="s">
        <v>673</v>
      </c>
      <c r="IL26" s="158">
        <v>37226</v>
      </c>
      <c r="IM26" s="158">
        <v>41640</v>
      </c>
      <c r="IN26" s="156" t="s">
        <v>288</v>
      </c>
      <c r="IO26" s="156" t="s">
        <v>288</v>
      </c>
      <c r="IP26" s="156" t="s">
        <v>288</v>
      </c>
      <c r="IQ26" s="156" t="s">
        <v>288</v>
      </c>
      <c r="IR26" s="156" t="s">
        <v>288</v>
      </c>
      <c r="IS26" s="156"/>
      <c r="IT26" s="156">
        <v>6</v>
      </c>
      <c r="IU26" s="156"/>
      <c r="IV26" s="156"/>
      <c r="IW26" s="156"/>
      <c r="IX26" s="156"/>
      <c r="IY26" s="156" t="s">
        <v>296</v>
      </c>
    </row>
    <row r="27" spans="1:259" ht="15">
      <c r="A27" s="156">
        <v>23</v>
      </c>
      <c r="B27" s="156" t="s">
        <v>453</v>
      </c>
      <c r="C27" s="156" t="s">
        <v>454</v>
      </c>
      <c r="D27" s="156">
        <v>697</v>
      </c>
      <c r="E27" s="156" t="s">
        <v>455</v>
      </c>
      <c r="F27" s="156">
        <v>16.5</v>
      </c>
      <c r="G27" s="156" t="s">
        <v>457</v>
      </c>
      <c r="H27" s="156" t="s">
        <v>456</v>
      </c>
      <c r="I27" s="156" t="s">
        <v>458</v>
      </c>
      <c r="J27" s="156">
        <v>6871</v>
      </c>
      <c r="K27" s="156" t="s">
        <v>459</v>
      </c>
      <c r="L27" s="156" t="s">
        <v>460</v>
      </c>
      <c r="M27" s="156" t="s">
        <v>1394</v>
      </c>
      <c r="N27" s="156" t="s">
        <v>1395</v>
      </c>
      <c r="O27" s="156" t="s">
        <v>290</v>
      </c>
      <c r="P27" s="156"/>
      <c r="Q27" s="156"/>
      <c r="R27" s="156"/>
      <c r="S27" s="156"/>
      <c r="T27" s="156"/>
      <c r="U27" s="156"/>
      <c r="V27" s="156">
        <v>1</v>
      </c>
      <c r="W27" s="156">
        <v>0</v>
      </c>
      <c r="X27" s="156">
        <v>1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6">
        <v>1</v>
      </c>
      <c r="AE27" s="156">
        <v>1</v>
      </c>
      <c r="AF27" s="156">
        <v>0</v>
      </c>
      <c r="AG27" s="156">
        <v>0</v>
      </c>
      <c r="AH27" s="156">
        <v>2</v>
      </c>
      <c r="AI27" s="156">
        <v>3</v>
      </c>
      <c r="AJ27" s="156">
        <v>0</v>
      </c>
      <c r="AK27" s="156">
        <v>0</v>
      </c>
      <c r="AL27" s="156">
        <v>0</v>
      </c>
      <c r="AM27" s="156">
        <v>0</v>
      </c>
      <c r="AN27" s="156">
        <v>0</v>
      </c>
      <c r="AO27" s="156">
        <v>0</v>
      </c>
      <c r="AP27" s="156">
        <v>0</v>
      </c>
      <c r="AQ27" s="156">
        <v>1</v>
      </c>
      <c r="AR27" s="156">
        <v>1</v>
      </c>
      <c r="AS27" s="156">
        <v>1.5</v>
      </c>
      <c r="AT27" s="156" t="s">
        <v>931</v>
      </c>
      <c r="AU27" s="156"/>
      <c r="AV27" s="156"/>
      <c r="AW27" s="156"/>
      <c r="AX27" s="156">
        <v>21</v>
      </c>
      <c r="AY27" s="156" t="s">
        <v>932</v>
      </c>
      <c r="AZ27" s="156"/>
      <c r="BA27" s="156"/>
      <c r="BB27" s="156"/>
      <c r="BC27" s="156"/>
      <c r="BD27" s="156"/>
      <c r="BE27" s="156"/>
      <c r="BF27" s="156">
        <v>168</v>
      </c>
      <c r="BG27" s="156" t="s">
        <v>932</v>
      </c>
      <c r="BH27" s="156">
        <v>1</v>
      </c>
      <c r="BI27" s="156">
        <v>1</v>
      </c>
      <c r="BJ27" s="156" t="s">
        <v>931</v>
      </c>
      <c r="BK27" s="156"/>
      <c r="BL27" s="156"/>
      <c r="BM27" s="156"/>
      <c r="BN27" s="156"/>
      <c r="BO27" s="156"/>
      <c r="BP27" s="156">
        <v>1</v>
      </c>
      <c r="BQ27" s="156">
        <v>1</v>
      </c>
      <c r="BR27" s="156" t="s">
        <v>932</v>
      </c>
      <c r="BS27" s="156"/>
      <c r="BT27" s="156"/>
      <c r="BU27" s="156"/>
      <c r="BV27" s="156" t="s">
        <v>290</v>
      </c>
      <c r="BW27" s="156" t="s">
        <v>290</v>
      </c>
      <c r="BX27" s="156" t="s">
        <v>290</v>
      </c>
      <c r="BY27" s="156">
        <v>0</v>
      </c>
      <c r="BZ27" s="156">
        <v>2</v>
      </c>
      <c r="CA27" s="156">
        <v>0</v>
      </c>
      <c r="CB27" s="156">
        <v>26</v>
      </c>
      <c r="CC27" s="156">
        <v>0</v>
      </c>
      <c r="CD27" s="157" t="s">
        <v>317</v>
      </c>
      <c r="CE27" s="159">
        <v>2</v>
      </c>
      <c r="CF27" s="157">
        <v>0.9791666666666666</v>
      </c>
      <c r="CG27" s="157">
        <v>0.2708333333333333</v>
      </c>
      <c r="CH27" s="157">
        <v>0.7083333333333334</v>
      </c>
      <c r="CI27" s="157">
        <v>0.9791666666666666</v>
      </c>
      <c r="CJ27" s="157">
        <v>0.2708333333333333</v>
      </c>
      <c r="CK27" s="157">
        <v>0.3541666666666667</v>
      </c>
      <c r="CL27" s="156" t="s">
        <v>292</v>
      </c>
      <c r="CM27" s="157" t="s">
        <v>305</v>
      </c>
      <c r="CN27" s="159">
        <v>2</v>
      </c>
      <c r="CO27" s="157">
        <v>0.3541666666666667</v>
      </c>
      <c r="CP27" s="157">
        <v>0.7083333333333334</v>
      </c>
      <c r="CQ27" s="157">
        <v>0.3541666666666667</v>
      </c>
      <c r="CR27" s="157">
        <v>0.7083333333333334</v>
      </c>
      <c r="CS27" s="157"/>
      <c r="CT27" s="157"/>
      <c r="CU27" s="156" t="s">
        <v>952</v>
      </c>
      <c r="CV27" s="156">
        <v>807</v>
      </c>
      <c r="CW27" s="156">
        <v>0</v>
      </c>
      <c r="CX27" s="156">
        <v>655</v>
      </c>
      <c r="CY27" s="156" t="s">
        <v>288</v>
      </c>
      <c r="CZ27" s="156" t="s">
        <v>288</v>
      </c>
      <c r="DA27" s="156" t="s">
        <v>288</v>
      </c>
      <c r="DB27" s="156" t="s">
        <v>290</v>
      </c>
      <c r="DC27" s="156" t="s">
        <v>290</v>
      </c>
      <c r="DD27" s="156" t="s">
        <v>288</v>
      </c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 t="s">
        <v>288</v>
      </c>
      <c r="FW27" s="156" t="s">
        <v>290</v>
      </c>
      <c r="FX27" s="156" t="s">
        <v>290</v>
      </c>
      <c r="FY27" s="156" t="s">
        <v>288</v>
      </c>
      <c r="FZ27" s="156" t="s">
        <v>936</v>
      </c>
      <c r="GA27" s="156"/>
      <c r="GB27" s="156"/>
      <c r="GC27" s="156"/>
      <c r="GD27" s="156"/>
      <c r="GE27" s="156"/>
      <c r="GF27" s="156" t="s">
        <v>290</v>
      </c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>
        <v>0</v>
      </c>
      <c r="HQ27" s="156">
        <v>0</v>
      </c>
      <c r="HR27" s="156">
        <v>0</v>
      </c>
      <c r="HS27" s="156">
        <v>0</v>
      </c>
      <c r="HT27" s="156">
        <v>0</v>
      </c>
      <c r="HU27" s="156" t="s">
        <v>290</v>
      </c>
      <c r="HV27" s="156" t="s">
        <v>290</v>
      </c>
      <c r="HW27" s="156" t="s">
        <v>290</v>
      </c>
      <c r="HX27" s="156" t="s">
        <v>290</v>
      </c>
      <c r="HY27" s="156" t="s">
        <v>290</v>
      </c>
      <c r="HZ27" s="156" t="s">
        <v>290</v>
      </c>
      <c r="IA27" s="156" t="s">
        <v>290</v>
      </c>
      <c r="IB27" s="156" t="s">
        <v>290</v>
      </c>
      <c r="IC27" s="156" t="s">
        <v>290</v>
      </c>
      <c r="ID27" s="156" t="s">
        <v>290</v>
      </c>
      <c r="IE27" s="159" t="s">
        <v>290</v>
      </c>
      <c r="IF27" s="159" t="s">
        <v>290</v>
      </c>
      <c r="IG27" s="156" t="s">
        <v>290</v>
      </c>
      <c r="IH27" s="156" t="s">
        <v>290</v>
      </c>
      <c r="II27" s="156" t="s">
        <v>290</v>
      </c>
      <c r="IJ27" s="156" t="s">
        <v>693</v>
      </c>
      <c r="IK27" s="156" t="s">
        <v>413</v>
      </c>
      <c r="IL27" s="158">
        <v>37956</v>
      </c>
      <c r="IM27" s="158">
        <v>41640</v>
      </c>
      <c r="IN27" s="156" t="s">
        <v>288</v>
      </c>
      <c r="IO27" s="156" t="s">
        <v>288</v>
      </c>
      <c r="IP27" s="156" t="s">
        <v>288</v>
      </c>
      <c r="IQ27" s="156" t="s">
        <v>290</v>
      </c>
      <c r="IR27" s="156" t="s">
        <v>290</v>
      </c>
      <c r="IS27" s="156"/>
      <c r="IT27" s="156"/>
      <c r="IU27" s="156"/>
      <c r="IV27" s="156"/>
      <c r="IW27" s="156"/>
      <c r="IX27" s="156"/>
      <c r="IY27" s="156" t="s">
        <v>296</v>
      </c>
    </row>
    <row r="28" spans="1:259" ht="15">
      <c r="A28" s="156">
        <v>24</v>
      </c>
      <c r="B28" s="156" t="s">
        <v>462</v>
      </c>
      <c r="C28" s="156" t="s">
        <v>463</v>
      </c>
      <c r="D28" s="156">
        <v>849</v>
      </c>
      <c r="E28" s="156" t="s">
        <v>309</v>
      </c>
      <c r="F28" s="156">
        <v>154</v>
      </c>
      <c r="G28" s="156" t="s">
        <v>464</v>
      </c>
      <c r="H28" s="156" t="s">
        <v>1167</v>
      </c>
      <c r="I28" s="156" t="s">
        <v>465</v>
      </c>
      <c r="J28" s="156" t="s">
        <v>283</v>
      </c>
      <c r="K28" s="156" t="s">
        <v>466</v>
      </c>
      <c r="L28" s="156" t="s">
        <v>467</v>
      </c>
      <c r="M28" s="156" t="s">
        <v>1396</v>
      </c>
      <c r="N28" s="156" t="s">
        <v>314</v>
      </c>
      <c r="O28" s="156" t="s">
        <v>290</v>
      </c>
      <c r="P28" s="156" t="s">
        <v>468</v>
      </c>
      <c r="Q28" s="156" t="s">
        <v>316</v>
      </c>
      <c r="R28" s="156" t="s">
        <v>288</v>
      </c>
      <c r="S28" s="156"/>
      <c r="T28" s="156"/>
      <c r="U28" s="156"/>
      <c r="V28" s="156">
        <v>1</v>
      </c>
      <c r="W28" s="156">
        <v>0</v>
      </c>
      <c r="X28" s="156">
        <v>1</v>
      </c>
      <c r="Y28" s="156">
        <v>0</v>
      </c>
      <c r="Z28" s="156">
        <v>3</v>
      </c>
      <c r="AA28" s="156">
        <v>4</v>
      </c>
      <c r="AB28" s="156">
        <v>0</v>
      </c>
      <c r="AC28" s="156">
        <v>0</v>
      </c>
      <c r="AD28" s="156">
        <v>1</v>
      </c>
      <c r="AE28" s="156">
        <v>3</v>
      </c>
      <c r="AF28" s="156">
        <v>0</v>
      </c>
      <c r="AG28" s="156">
        <v>0</v>
      </c>
      <c r="AH28" s="156">
        <v>4</v>
      </c>
      <c r="AI28" s="156">
        <v>3</v>
      </c>
      <c r="AJ28" s="156">
        <v>0</v>
      </c>
      <c r="AK28" s="156">
        <v>0</v>
      </c>
      <c r="AL28" s="156">
        <v>1</v>
      </c>
      <c r="AM28" s="156">
        <v>1</v>
      </c>
      <c r="AN28" s="156">
        <v>0</v>
      </c>
      <c r="AO28" s="156">
        <v>2</v>
      </c>
      <c r="AP28" s="156">
        <v>0</v>
      </c>
      <c r="AQ28" s="156">
        <v>0</v>
      </c>
      <c r="AR28" s="156">
        <v>2</v>
      </c>
      <c r="AS28" s="156">
        <v>3</v>
      </c>
      <c r="AT28" s="156" t="s">
        <v>931</v>
      </c>
      <c r="AU28" s="156"/>
      <c r="AV28" s="156"/>
      <c r="AW28" s="156"/>
      <c r="AX28" s="156">
        <v>50</v>
      </c>
      <c r="AY28" s="156" t="s">
        <v>931</v>
      </c>
      <c r="AZ28" s="156">
        <v>5</v>
      </c>
      <c r="BA28" s="156">
        <v>7.5</v>
      </c>
      <c r="BB28" s="156" t="s">
        <v>931</v>
      </c>
      <c r="BC28" s="156"/>
      <c r="BD28" s="156"/>
      <c r="BE28" s="156"/>
      <c r="BF28" s="156">
        <v>240</v>
      </c>
      <c r="BG28" s="156" t="s">
        <v>932</v>
      </c>
      <c r="BH28" s="156">
        <v>1</v>
      </c>
      <c r="BI28" s="156">
        <v>0.5</v>
      </c>
      <c r="BJ28" s="156" t="s">
        <v>931</v>
      </c>
      <c r="BK28" s="156"/>
      <c r="BL28" s="156"/>
      <c r="BM28" s="156"/>
      <c r="BN28" s="156"/>
      <c r="BO28" s="156"/>
      <c r="BP28" s="156">
        <v>1</v>
      </c>
      <c r="BQ28" s="156">
        <v>0.5</v>
      </c>
      <c r="BR28" s="156" t="s">
        <v>931</v>
      </c>
      <c r="BS28" s="156">
        <v>2</v>
      </c>
      <c r="BT28" s="156">
        <v>2</v>
      </c>
      <c r="BU28" s="156" t="s">
        <v>360</v>
      </c>
      <c r="BV28" s="156" t="s">
        <v>288</v>
      </c>
      <c r="BW28" s="156" t="s">
        <v>288</v>
      </c>
      <c r="BX28" s="156" t="s">
        <v>288</v>
      </c>
      <c r="BY28" s="156">
        <v>3</v>
      </c>
      <c r="BZ28" s="156">
        <v>2</v>
      </c>
      <c r="CA28" s="156">
        <v>0</v>
      </c>
      <c r="CB28" s="156">
        <v>36</v>
      </c>
      <c r="CC28" s="156">
        <v>0</v>
      </c>
      <c r="CD28" s="157" t="s">
        <v>317</v>
      </c>
      <c r="CE28" s="159">
        <v>2</v>
      </c>
      <c r="CF28" s="157">
        <v>0.9166666666666666</v>
      </c>
      <c r="CG28" s="157">
        <v>0.22916666666666666</v>
      </c>
      <c r="CH28" s="157">
        <v>0.71875</v>
      </c>
      <c r="CI28" s="157">
        <v>0.9166666666666666</v>
      </c>
      <c r="CJ28" s="157">
        <v>0.22916666666666666</v>
      </c>
      <c r="CK28" s="157">
        <v>0.3958333333333333</v>
      </c>
      <c r="CL28" s="156" t="s">
        <v>292</v>
      </c>
      <c r="CM28" s="157" t="s">
        <v>445</v>
      </c>
      <c r="CN28" s="159">
        <v>2</v>
      </c>
      <c r="CO28" s="157">
        <v>0.3541666666666667</v>
      </c>
      <c r="CP28" s="157">
        <v>0.3958333333333333</v>
      </c>
      <c r="CQ28" s="157"/>
      <c r="CR28" s="157"/>
      <c r="CS28" s="157"/>
      <c r="CT28" s="157"/>
      <c r="CU28" s="156"/>
      <c r="CV28" s="156">
        <v>879</v>
      </c>
      <c r="CW28" s="156">
        <v>1153</v>
      </c>
      <c r="CX28" s="156">
        <v>3453</v>
      </c>
      <c r="CY28" s="156" t="s">
        <v>288</v>
      </c>
      <c r="CZ28" s="156" t="s">
        <v>288</v>
      </c>
      <c r="DA28" s="156" t="s">
        <v>288</v>
      </c>
      <c r="DB28" s="156" t="s">
        <v>290</v>
      </c>
      <c r="DC28" s="156" t="s">
        <v>290</v>
      </c>
      <c r="DD28" s="156" t="s">
        <v>288</v>
      </c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 t="s">
        <v>288</v>
      </c>
      <c r="FW28" s="156" t="s">
        <v>290</v>
      </c>
      <c r="FX28" s="156" t="s">
        <v>290</v>
      </c>
      <c r="FY28" s="156" t="s">
        <v>288</v>
      </c>
      <c r="FZ28" s="156" t="s">
        <v>936</v>
      </c>
      <c r="GA28" s="156"/>
      <c r="GB28" s="156"/>
      <c r="GC28" s="156"/>
      <c r="GD28" s="156"/>
      <c r="GE28" s="156"/>
      <c r="GF28" s="156" t="s">
        <v>290</v>
      </c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>
        <v>0</v>
      </c>
      <c r="HQ28" s="156">
        <v>0</v>
      </c>
      <c r="HR28" s="156">
        <v>0</v>
      </c>
      <c r="HS28" s="156">
        <v>20</v>
      </c>
      <c r="HT28" s="156" t="s">
        <v>290</v>
      </c>
      <c r="HU28" s="156" t="s">
        <v>290</v>
      </c>
      <c r="HV28" s="156" t="s">
        <v>290</v>
      </c>
      <c r="HW28" s="156" t="s">
        <v>290</v>
      </c>
      <c r="HX28" s="156" t="s">
        <v>290</v>
      </c>
      <c r="HY28" s="156" t="s">
        <v>290</v>
      </c>
      <c r="HZ28" s="156" t="s">
        <v>290</v>
      </c>
      <c r="IA28" s="156" t="s">
        <v>290</v>
      </c>
      <c r="IB28" s="156" t="s">
        <v>290</v>
      </c>
      <c r="IC28" s="156" t="s">
        <v>290</v>
      </c>
      <c r="ID28" s="156" t="s">
        <v>290</v>
      </c>
      <c r="IE28" s="159" t="s">
        <v>290</v>
      </c>
      <c r="IF28" s="159" t="s">
        <v>290</v>
      </c>
      <c r="IG28" s="156" t="s">
        <v>290</v>
      </c>
      <c r="IH28" s="156" t="s">
        <v>290</v>
      </c>
      <c r="II28" s="156" t="s">
        <v>290</v>
      </c>
      <c r="IJ28" s="156" t="s">
        <v>333</v>
      </c>
      <c r="IK28" s="156" t="s">
        <v>469</v>
      </c>
      <c r="IL28" s="158">
        <v>35827</v>
      </c>
      <c r="IM28" s="158">
        <v>41699</v>
      </c>
      <c r="IN28" s="156" t="s">
        <v>288</v>
      </c>
      <c r="IO28" s="156" t="s">
        <v>288</v>
      </c>
      <c r="IP28" s="156" t="s">
        <v>288</v>
      </c>
      <c r="IQ28" s="156" t="s">
        <v>288</v>
      </c>
      <c r="IR28" s="156" t="s">
        <v>290</v>
      </c>
      <c r="IS28" s="156"/>
      <c r="IT28" s="156">
        <v>6</v>
      </c>
      <c r="IU28" s="156"/>
      <c r="IV28" s="156"/>
      <c r="IW28" s="156"/>
      <c r="IX28" s="156"/>
      <c r="IY28" s="156" t="s">
        <v>296</v>
      </c>
    </row>
    <row r="29" spans="1:259" ht="15">
      <c r="A29" s="156">
        <v>25</v>
      </c>
      <c r="B29" s="156" t="s">
        <v>470</v>
      </c>
      <c r="C29" s="156" t="s">
        <v>471</v>
      </c>
      <c r="D29" s="156">
        <v>746</v>
      </c>
      <c r="E29" s="156" t="s">
        <v>309</v>
      </c>
      <c r="F29" s="156">
        <v>346</v>
      </c>
      <c r="G29" s="156" t="s">
        <v>472</v>
      </c>
      <c r="H29" s="156" t="s">
        <v>1397</v>
      </c>
      <c r="I29" s="156" t="s">
        <v>1398</v>
      </c>
      <c r="J29" s="156">
        <v>5582</v>
      </c>
      <c r="K29" s="156" t="s">
        <v>1399</v>
      </c>
      <c r="L29" s="156" t="s">
        <v>1400</v>
      </c>
      <c r="M29" s="156" t="s">
        <v>963</v>
      </c>
      <c r="N29" s="156" t="s">
        <v>287</v>
      </c>
      <c r="O29" s="156" t="s">
        <v>288</v>
      </c>
      <c r="P29" s="156"/>
      <c r="Q29" s="156"/>
      <c r="R29" s="156"/>
      <c r="S29" s="156"/>
      <c r="T29" s="156"/>
      <c r="U29" s="156"/>
      <c r="V29" s="156">
        <v>0</v>
      </c>
      <c r="W29" s="156">
        <v>1</v>
      </c>
      <c r="X29" s="156">
        <v>0</v>
      </c>
      <c r="Y29" s="156">
        <v>1</v>
      </c>
      <c r="Z29" s="156">
        <v>1</v>
      </c>
      <c r="AA29" s="156">
        <v>2</v>
      </c>
      <c r="AB29" s="156">
        <v>0</v>
      </c>
      <c r="AC29" s="156">
        <v>0</v>
      </c>
      <c r="AD29" s="156">
        <v>2</v>
      </c>
      <c r="AE29" s="156">
        <v>6</v>
      </c>
      <c r="AF29" s="156">
        <v>0</v>
      </c>
      <c r="AG29" s="156">
        <v>0</v>
      </c>
      <c r="AH29" s="156">
        <v>8</v>
      </c>
      <c r="AI29" s="156">
        <v>4</v>
      </c>
      <c r="AJ29" s="156">
        <v>1</v>
      </c>
      <c r="AK29" s="156">
        <v>0</v>
      </c>
      <c r="AL29" s="156">
        <v>0</v>
      </c>
      <c r="AM29" s="156">
        <v>1</v>
      </c>
      <c r="AN29" s="156">
        <v>0</v>
      </c>
      <c r="AO29" s="156">
        <v>4</v>
      </c>
      <c r="AP29" s="156">
        <v>0</v>
      </c>
      <c r="AQ29" s="156">
        <v>0</v>
      </c>
      <c r="AR29" s="156">
        <v>4</v>
      </c>
      <c r="AS29" s="156">
        <v>6</v>
      </c>
      <c r="AT29" s="156" t="s">
        <v>931</v>
      </c>
      <c r="AU29" s="156">
        <v>32</v>
      </c>
      <c r="AV29" s="156">
        <v>96</v>
      </c>
      <c r="AW29" s="156" t="s">
        <v>931</v>
      </c>
      <c r="AX29" s="156">
        <v>96</v>
      </c>
      <c r="AY29" s="156" t="s">
        <v>935</v>
      </c>
      <c r="AZ29" s="156"/>
      <c r="BA29" s="156"/>
      <c r="BB29" s="156"/>
      <c r="BC29" s="156">
        <v>1</v>
      </c>
      <c r="BD29" s="156">
        <v>6</v>
      </c>
      <c r="BE29" s="156" t="s">
        <v>932</v>
      </c>
      <c r="BF29" s="156">
        <v>30</v>
      </c>
      <c r="BG29" s="156" t="s">
        <v>932</v>
      </c>
      <c r="BH29" s="156">
        <v>1</v>
      </c>
      <c r="BI29" s="156">
        <v>1</v>
      </c>
      <c r="BJ29" s="156" t="s">
        <v>931</v>
      </c>
      <c r="BK29" s="156"/>
      <c r="BL29" s="156"/>
      <c r="BM29" s="156"/>
      <c r="BN29" s="156">
        <v>2</v>
      </c>
      <c r="BO29" s="156" t="s">
        <v>931</v>
      </c>
      <c r="BP29" s="156"/>
      <c r="BQ29" s="156"/>
      <c r="BR29" s="156"/>
      <c r="BS29" s="156">
        <v>1</v>
      </c>
      <c r="BT29" s="156">
        <v>1</v>
      </c>
      <c r="BU29" s="156" t="s">
        <v>931</v>
      </c>
      <c r="BV29" s="156" t="s">
        <v>288</v>
      </c>
      <c r="BW29" s="156" t="s">
        <v>288</v>
      </c>
      <c r="BX29" s="156" t="s">
        <v>288</v>
      </c>
      <c r="BY29" s="156">
        <v>5</v>
      </c>
      <c r="BZ29" s="156">
        <v>6</v>
      </c>
      <c r="CA29" s="156">
        <v>0</v>
      </c>
      <c r="CB29" s="156">
        <v>25</v>
      </c>
      <c r="CC29" s="156">
        <v>0</v>
      </c>
      <c r="CD29" s="157" t="s">
        <v>445</v>
      </c>
      <c r="CE29" s="159">
        <v>2</v>
      </c>
      <c r="CF29" s="157">
        <v>0.71875</v>
      </c>
      <c r="CG29" s="157">
        <v>0.3645833333333333</v>
      </c>
      <c r="CH29" s="157">
        <v>0.71875</v>
      </c>
      <c r="CI29" s="157">
        <v>0</v>
      </c>
      <c r="CJ29" s="157">
        <v>0.125</v>
      </c>
      <c r="CK29" s="157">
        <v>0.3645833333333333</v>
      </c>
      <c r="CL29" s="156" t="s">
        <v>292</v>
      </c>
      <c r="CM29" s="157" t="s">
        <v>305</v>
      </c>
      <c r="CN29" s="159">
        <v>2</v>
      </c>
      <c r="CO29" s="157">
        <v>0.3541666666666667</v>
      </c>
      <c r="CP29" s="157">
        <v>0.7291666666666666</v>
      </c>
      <c r="CQ29" s="157">
        <v>0.3541666666666667</v>
      </c>
      <c r="CR29" s="157">
        <v>0.7291666666666666</v>
      </c>
      <c r="CS29" s="157">
        <v>0.3541666666666667</v>
      </c>
      <c r="CT29" s="157">
        <v>0.7291666666666666</v>
      </c>
      <c r="CU29" s="156" t="s">
        <v>933</v>
      </c>
      <c r="CV29" s="156">
        <v>71</v>
      </c>
      <c r="CW29" s="156">
        <v>301</v>
      </c>
      <c r="CX29" s="156">
        <v>2323</v>
      </c>
      <c r="CY29" s="156" t="s">
        <v>288</v>
      </c>
      <c r="CZ29" s="156" t="s">
        <v>288</v>
      </c>
      <c r="DA29" s="156" t="s">
        <v>288</v>
      </c>
      <c r="DB29" s="156" t="s">
        <v>290</v>
      </c>
      <c r="DC29" s="156" t="s">
        <v>290</v>
      </c>
      <c r="DD29" s="156" t="s">
        <v>288</v>
      </c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 t="s">
        <v>288</v>
      </c>
      <c r="FW29" s="156" t="s">
        <v>290</v>
      </c>
      <c r="FX29" s="156" t="s">
        <v>290</v>
      </c>
      <c r="FY29" s="156" t="s">
        <v>288</v>
      </c>
      <c r="FZ29" s="156" t="s">
        <v>936</v>
      </c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>
        <v>0</v>
      </c>
      <c r="HQ29" s="156">
        <v>0</v>
      </c>
      <c r="HR29" s="156">
        <v>5</v>
      </c>
      <c r="HS29" s="156">
        <v>115</v>
      </c>
      <c r="HT29" s="156">
        <v>310</v>
      </c>
      <c r="HU29" s="156">
        <v>198</v>
      </c>
      <c r="HV29" s="156">
        <v>172</v>
      </c>
      <c r="HW29" s="156" t="s">
        <v>290</v>
      </c>
      <c r="HX29" s="156">
        <v>136</v>
      </c>
      <c r="HY29" s="156">
        <v>953</v>
      </c>
      <c r="HZ29" s="156">
        <v>1101</v>
      </c>
      <c r="IA29" s="156">
        <v>1138</v>
      </c>
      <c r="IB29" s="156">
        <v>77</v>
      </c>
      <c r="IC29" s="156">
        <v>14</v>
      </c>
      <c r="ID29" s="156">
        <v>369</v>
      </c>
      <c r="IE29" s="159">
        <v>0</v>
      </c>
      <c r="IF29" s="159" t="s">
        <v>290</v>
      </c>
      <c r="IG29" s="156" t="s">
        <v>290</v>
      </c>
      <c r="IH29" s="156" t="s">
        <v>290</v>
      </c>
      <c r="II29" s="156" t="s">
        <v>290</v>
      </c>
      <c r="IJ29" s="156" t="s">
        <v>333</v>
      </c>
      <c r="IK29" s="156" t="s">
        <v>325</v>
      </c>
      <c r="IL29" s="158">
        <v>33208</v>
      </c>
      <c r="IM29" s="158">
        <v>40118</v>
      </c>
      <c r="IN29" s="156" t="s">
        <v>288</v>
      </c>
      <c r="IO29" s="156" t="s">
        <v>288</v>
      </c>
      <c r="IP29" s="156" t="s">
        <v>288</v>
      </c>
      <c r="IQ29" s="156" t="s">
        <v>290</v>
      </c>
      <c r="IR29" s="156" t="s">
        <v>290</v>
      </c>
      <c r="IS29" s="156"/>
      <c r="IT29" s="156">
        <v>6</v>
      </c>
      <c r="IU29" s="156"/>
      <c r="IV29" s="156"/>
      <c r="IW29" s="156"/>
      <c r="IX29" s="156"/>
      <c r="IY29" s="156" t="s">
        <v>296</v>
      </c>
    </row>
    <row r="30" spans="1:259" ht="15">
      <c r="A30" s="156">
        <v>26</v>
      </c>
      <c r="B30" s="156" t="s">
        <v>473</v>
      </c>
      <c r="C30" s="156" t="s">
        <v>474</v>
      </c>
      <c r="D30" s="156">
        <v>736</v>
      </c>
      <c r="E30" s="156" t="s">
        <v>309</v>
      </c>
      <c r="F30" s="156">
        <v>207</v>
      </c>
      <c r="G30" s="156" t="s">
        <v>475</v>
      </c>
      <c r="H30" s="156" t="s">
        <v>1168</v>
      </c>
      <c r="I30" s="156" t="s">
        <v>476</v>
      </c>
      <c r="J30" s="156" t="s">
        <v>283</v>
      </c>
      <c r="K30" s="156" t="s">
        <v>964</v>
      </c>
      <c r="L30" s="156" t="s">
        <v>477</v>
      </c>
      <c r="M30" s="156" t="s">
        <v>1401</v>
      </c>
      <c r="N30" s="156" t="s">
        <v>314</v>
      </c>
      <c r="O30" s="156" t="s">
        <v>290</v>
      </c>
      <c r="P30" s="156" t="s">
        <v>1169</v>
      </c>
      <c r="Q30" s="156" t="s">
        <v>287</v>
      </c>
      <c r="R30" s="156" t="s">
        <v>288</v>
      </c>
      <c r="S30" s="156"/>
      <c r="T30" s="156"/>
      <c r="U30" s="156"/>
      <c r="V30" s="156">
        <v>0</v>
      </c>
      <c r="W30" s="156">
        <v>1</v>
      </c>
      <c r="X30" s="156">
        <v>0</v>
      </c>
      <c r="Y30" s="156">
        <v>0</v>
      </c>
      <c r="Z30" s="156">
        <v>0</v>
      </c>
      <c r="AA30" s="156">
        <v>1</v>
      </c>
      <c r="AB30" s="156">
        <v>0</v>
      </c>
      <c r="AC30" s="156">
        <v>0</v>
      </c>
      <c r="AD30" s="156">
        <v>0</v>
      </c>
      <c r="AE30" s="156">
        <v>3</v>
      </c>
      <c r="AF30" s="156">
        <v>0</v>
      </c>
      <c r="AG30" s="156">
        <v>0</v>
      </c>
      <c r="AH30" s="156">
        <v>3</v>
      </c>
      <c r="AI30" s="156">
        <v>1</v>
      </c>
      <c r="AJ30" s="156">
        <v>0</v>
      </c>
      <c r="AK30" s="156">
        <v>0</v>
      </c>
      <c r="AL30" s="156">
        <v>0.5</v>
      </c>
      <c r="AM30" s="156">
        <v>0.5</v>
      </c>
      <c r="AN30" s="156">
        <v>0</v>
      </c>
      <c r="AO30" s="156">
        <v>1</v>
      </c>
      <c r="AP30" s="156">
        <v>0</v>
      </c>
      <c r="AQ30" s="156">
        <v>0</v>
      </c>
      <c r="AR30" s="156">
        <v>3</v>
      </c>
      <c r="AS30" s="156">
        <v>6</v>
      </c>
      <c r="AT30" s="156" t="s">
        <v>931</v>
      </c>
      <c r="AU30" s="156">
        <v>20</v>
      </c>
      <c r="AV30" s="156">
        <v>40</v>
      </c>
      <c r="AW30" s="156" t="s">
        <v>931</v>
      </c>
      <c r="AX30" s="156">
        <v>40</v>
      </c>
      <c r="AY30" s="156" t="s">
        <v>931</v>
      </c>
      <c r="AZ30" s="156">
        <v>1</v>
      </c>
      <c r="BA30" s="156">
        <v>1</v>
      </c>
      <c r="BB30" s="156" t="s">
        <v>932</v>
      </c>
      <c r="BC30" s="156"/>
      <c r="BD30" s="156"/>
      <c r="BE30" s="156"/>
      <c r="BF30" s="156">
        <v>270</v>
      </c>
      <c r="BG30" s="156" t="s">
        <v>931</v>
      </c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 t="s">
        <v>288</v>
      </c>
      <c r="BW30" s="156" t="s">
        <v>288</v>
      </c>
      <c r="BX30" s="156" t="s">
        <v>290</v>
      </c>
      <c r="BY30" s="156">
        <v>0</v>
      </c>
      <c r="BZ30" s="156">
        <v>3</v>
      </c>
      <c r="CA30" s="156">
        <v>0</v>
      </c>
      <c r="CB30" s="156">
        <v>35</v>
      </c>
      <c r="CC30" s="156">
        <v>0</v>
      </c>
      <c r="CD30" s="157" t="s">
        <v>317</v>
      </c>
      <c r="CE30" s="159">
        <v>2</v>
      </c>
      <c r="CF30" s="157">
        <v>0.9166666666666666</v>
      </c>
      <c r="CG30" s="157">
        <v>0.20833333333333334</v>
      </c>
      <c r="CH30" s="157">
        <v>0.7083333333333334</v>
      </c>
      <c r="CI30" s="157">
        <v>0.9166666666666666</v>
      </c>
      <c r="CJ30" s="157">
        <v>0.20833333333333334</v>
      </c>
      <c r="CK30" s="157">
        <v>0.3645833333333333</v>
      </c>
      <c r="CL30" s="156" t="s">
        <v>292</v>
      </c>
      <c r="CM30" s="157" t="s">
        <v>293</v>
      </c>
      <c r="CN30" s="159">
        <v>2</v>
      </c>
      <c r="CO30" s="157">
        <v>0.3541666666666667</v>
      </c>
      <c r="CP30" s="157">
        <v>0.7083333333333334</v>
      </c>
      <c r="CQ30" s="157">
        <v>0.3541666666666667</v>
      </c>
      <c r="CR30" s="157">
        <v>0.7083333333333334</v>
      </c>
      <c r="CS30" s="157"/>
      <c r="CT30" s="157"/>
      <c r="CU30" s="156"/>
      <c r="CV30" s="156">
        <v>164</v>
      </c>
      <c r="CW30" s="156">
        <v>278</v>
      </c>
      <c r="CX30" s="156">
        <v>2139</v>
      </c>
      <c r="CY30" s="156" t="s">
        <v>288</v>
      </c>
      <c r="CZ30" s="156" t="s">
        <v>288</v>
      </c>
      <c r="DA30" s="156" t="s">
        <v>288</v>
      </c>
      <c r="DB30" s="156" t="s">
        <v>290</v>
      </c>
      <c r="DC30" s="156" t="s">
        <v>290</v>
      </c>
      <c r="DD30" s="156" t="s">
        <v>288</v>
      </c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 t="s">
        <v>288</v>
      </c>
      <c r="FW30" s="156" t="s">
        <v>290</v>
      </c>
      <c r="FX30" s="156" t="s">
        <v>290</v>
      </c>
      <c r="FY30" s="156" t="s">
        <v>288</v>
      </c>
      <c r="FZ30" s="156" t="s">
        <v>965</v>
      </c>
      <c r="GA30" s="156"/>
      <c r="GB30" s="156"/>
      <c r="GC30" s="156"/>
      <c r="GD30" s="156"/>
      <c r="GE30" s="156"/>
      <c r="GF30" s="156" t="s">
        <v>290</v>
      </c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>
        <v>0</v>
      </c>
      <c r="HQ30" s="156">
        <v>0</v>
      </c>
      <c r="HR30" s="156">
        <v>0</v>
      </c>
      <c r="HS30" s="156">
        <v>63</v>
      </c>
      <c r="HT30" s="156">
        <v>95</v>
      </c>
      <c r="HU30" s="156" t="s">
        <v>290</v>
      </c>
      <c r="HV30" s="156" t="s">
        <v>290</v>
      </c>
      <c r="HW30" s="156" t="s">
        <v>290</v>
      </c>
      <c r="HX30" s="156" t="s">
        <v>290</v>
      </c>
      <c r="HY30" s="156" t="s">
        <v>290</v>
      </c>
      <c r="HZ30" s="156" t="s">
        <v>290</v>
      </c>
      <c r="IA30" s="156" t="s">
        <v>290</v>
      </c>
      <c r="IB30" s="156" t="s">
        <v>290</v>
      </c>
      <c r="IC30" s="156" t="s">
        <v>290</v>
      </c>
      <c r="ID30" s="156" t="s">
        <v>290</v>
      </c>
      <c r="IE30" s="159" t="s">
        <v>290</v>
      </c>
      <c r="IF30" s="159" t="s">
        <v>290</v>
      </c>
      <c r="IG30" s="156" t="s">
        <v>290</v>
      </c>
      <c r="IH30" s="156" t="s">
        <v>290</v>
      </c>
      <c r="II30" s="156" t="s">
        <v>290</v>
      </c>
      <c r="IJ30" s="156" t="s">
        <v>333</v>
      </c>
      <c r="IK30" s="156" t="s">
        <v>325</v>
      </c>
      <c r="IL30" s="158">
        <v>36617</v>
      </c>
      <c r="IM30" s="158">
        <v>40057</v>
      </c>
      <c r="IN30" s="156" t="s">
        <v>288</v>
      </c>
      <c r="IO30" s="156" t="s">
        <v>288</v>
      </c>
      <c r="IP30" s="156" t="s">
        <v>288</v>
      </c>
      <c r="IQ30" s="156" t="s">
        <v>288</v>
      </c>
      <c r="IR30" s="156" t="s">
        <v>290</v>
      </c>
      <c r="IS30" s="156"/>
      <c r="IT30" s="156">
        <v>6</v>
      </c>
      <c r="IU30" s="156"/>
      <c r="IV30" s="156"/>
      <c r="IW30" s="156"/>
      <c r="IX30" s="156"/>
      <c r="IY30" s="156" t="s">
        <v>296</v>
      </c>
    </row>
    <row r="31" spans="1:259" ht="15">
      <c r="A31" s="156">
        <v>27</v>
      </c>
      <c r="B31" s="156" t="s">
        <v>478</v>
      </c>
      <c r="C31" s="156" t="s">
        <v>479</v>
      </c>
      <c r="D31" s="156">
        <v>696</v>
      </c>
      <c r="E31" s="156" t="s">
        <v>486</v>
      </c>
      <c r="F31" s="156">
        <v>225</v>
      </c>
      <c r="G31" s="156" t="s">
        <v>480</v>
      </c>
      <c r="H31" s="156" t="s">
        <v>1170</v>
      </c>
      <c r="I31" s="156" t="s">
        <v>481</v>
      </c>
      <c r="J31" s="156" t="s">
        <v>283</v>
      </c>
      <c r="K31" s="156" t="s">
        <v>482</v>
      </c>
      <c r="L31" s="156" t="s">
        <v>966</v>
      </c>
      <c r="M31" s="156" t="s">
        <v>1171</v>
      </c>
      <c r="N31" s="156" t="s">
        <v>314</v>
      </c>
      <c r="O31" s="156" t="s">
        <v>290</v>
      </c>
      <c r="P31" s="156" t="s">
        <v>967</v>
      </c>
      <c r="Q31" s="156" t="s">
        <v>289</v>
      </c>
      <c r="R31" s="156" t="s">
        <v>288</v>
      </c>
      <c r="S31" s="156"/>
      <c r="T31" s="156"/>
      <c r="U31" s="156"/>
      <c r="V31" s="156">
        <v>0</v>
      </c>
      <c r="W31" s="156">
        <v>0</v>
      </c>
      <c r="X31" s="156">
        <v>1</v>
      </c>
      <c r="Y31" s="156">
        <v>0</v>
      </c>
      <c r="Z31" s="156">
        <v>0</v>
      </c>
      <c r="AA31" s="156">
        <v>2</v>
      </c>
      <c r="AB31" s="156">
        <v>0</v>
      </c>
      <c r="AC31" s="156">
        <v>0</v>
      </c>
      <c r="AD31" s="156">
        <v>1</v>
      </c>
      <c r="AE31" s="156">
        <v>3</v>
      </c>
      <c r="AF31" s="156">
        <v>0</v>
      </c>
      <c r="AG31" s="156">
        <v>0</v>
      </c>
      <c r="AH31" s="156">
        <v>4</v>
      </c>
      <c r="AI31" s="156">
        <v>2</v>
      </c>
      <c r="AJ31" s="156">
        <v>0</v>
      </c>
      <c r="AK31" s="156">
        <v>0</v>
      </c>
      <c r="AL31" s="156">
        <v>0</v>
      </c>
      <c r="AM31" s="156">
        <v>0</v>
      </c>
      <c r="AN31" s="156">
        <v>0</v>
      </c>
      <c r="AO31" s="156">
        <v>6</v>
      </c>
      <c r="AP31" s="156">
        <v>2</v>
      </c>
      <c r="AQ31" s="156">
        <v>0</v>
      </c>
      <c r="AR31" s="156">
        <v>1</v>
      </c>
      <c r="AS31" s="156">
        <v>3</v>
      </c>
      <c r="AT31" s="156" t="s">
        <v>931</v>
      </c>
      <c r="AU31" s="156">
        <v>20</v>
      </c>
      <c r="AV31" s="156">
        <v>20</v>
      </c>
      <c r="AW31" s="156" t="s">
        <v>931</v>
      </c>
      <c r="AX31" s="156">
        <v>20</v>
      </c>
      <c r="AY31" s="156" t="s">
        <v>931</v>
      </c>
      <c r="AZ31" s="156">
        <v>6</v>
      </c>
      <c r="BA31" s="156">
        <v>6</v>
      </c>
      <c r="BB31" s="156" t="s">
        <v>931</v>
      </c>
      <c r="BC31" s="156">
        <v>8</v>
      </c>
      <c r="BD31" s="156">
        <v>8</v>
      </c>
      <c r="BE31" s="156" t="s">
        <v>935</v>
      </c>
      <c r="BF31" s="156">
        <v>192</v>
      </c>
      <c r="BG31" s="156" t="s">
        <v>932</v>
      </c>
      <c r="BH31" s="156">
        <v>1</v>
      </c>
      <c r="BI31" s="156">
        <v>1</v>
      </c>
      <c r="BJ31" s="156" t="s">
        <v>931</v>
      </c>
      <c r="BK31" s="156"/>
      <c r="BL31" s="156"/>
      <c r="BM31" s="156"/>
      <c r="BN31" s="156"/>
      <c r="BO31" s="156"/>
      <c r="BP31" s="156">
        <v>2</v>
      </c>
      <c r="BQ31" s="156">
        <v>2</v>
      </c>
      <c r="BR31" s="156" t="s">
        <v>935</v>
      </c>
      <c r="BS31" s="156"/>
      <c r="BT31" s="156"/>
      <c r="BU31" s="156"/>
      <c r="BV31" s="156" t="s">
        <v>288</v>
      </c>
      <c r="BW31" s="156" t="s">
        <v>288</v>
      </c>
      <c r="BX31" s="156" t="s">
        <v>288</v>
      </c>
      <c r="BY31" s="156">
        <v>5</v>
      </c>
      <c r="BZ31" s="156">
        <v>2</v>
      </c>
      <c r="CA31" s="156">
        <v>2</v>
      </c>
      <c r="CB31" s="156">
        <v>20</v>
      </c>
      <c r="CC31" s="156">
        <v>8</v>
      </c>
      <c r="CD31" s="157" t="s">
        <v>303</v>
      </c>
      <c r="CE31" s="159">
        <v>1</v>
      </c>
      <c r="CF31" s="157">
        <v>0.71875</v>
      </c>
      <c r="CG31" s="157">
        <v>0.3645833333333333</v>
      </c>
      <c r="CH31" s="157"/>
      <c r="CI31" s="157"/>
      <c r="CJ31" s="157"/>
      <c r="CK31" s="157"/>
      <c r="CL31" s="156" t="s">
        <v>292</v>
      </c>
      <c r="CM31" s="157" t="s">
        <v>305</v>
      </c>
      <c r="CN31" s="159">
        <v>1</v>
      </c>
      <c r="CO31" s="157">
        <v>0.3541666666666667</v>
      </c>
      <c r="CP31" s="157">
        <v>0.3645833333333333</v>
      </c>
      <c r="CQ31" s="157"/>
      <c r="CR31" s="157"/>
      <c r="CS31" s="157"/>
      <c r="CT31" s="157"/>
      <c r="CU31" s="156" t="s">
        <v>933</v>
      </c>
      <c r="CV31" s="156">
        <v>572</v>
      </c>
      <c r="CW31" s="156">
        <v>0</v>
      </c>
      <c r="CX31" s="156">
        <v>958</v>
      </c>
      <c r="CY31" s="156" t="s">
        <v>288</v>
      </c>
      <c r="CZ31" s="156" t="s">
        <v>288</v>
      </c>
      <c r="DA31" s="156" t="s">
        <v>288</v>
      </c>
      <c r="DB31" s="156" t="s">
        <v>288</v>
      </c>
      <c r="DC31" s="156" t="s">
        <v>290</v>
      </c>
      <c r="DD31" s="156" t="s">
        <v>288</v>
      </c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 t="s">
        <v>288</v>
      </c>
      <c r="FW31" s="156" t="s">
        <v>290</v>
      </c>
      <c r="FX31" s="156" t="s">
        <v>290</v>
      </c>
      <c r="FY31" s="156" t="s">
        <v>288</v>
      </c>
      <c r="FZ31" s="156" t="s">
        <v>936</v>
      </c>
      <c r="GA31" s="156"/>
      <c r="GB31" s="156"/>
      <c r="GC31" s="156"/>
      <c r="GD31" s="156"/>
      <c r="GE31" s="156"/>
      <c r="GF31" s="156" t="s">
        <v>290</v>
      </c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>
        <v>7</v>
      </c>
      <c r="HQ31" s="156">
        <v>14</v>
      </c>
      <c r="HR31" s="156">
        <v>63</v>
      </c>
      <c r="HS31" s="156">
        <v>13</v>
      </c>
      <c r="HT31" s="156">
        <v>107</v>
      </c>
      <c r="HU31" s="156">
        <v>63</v>
      </c>
      <c r="HV31" s="156">
        <v>69</v>
      </c>
      <c r="HW31" s="156" t="s">
        <v>290</v>
      </c>
      <c r="HX31" s="156" t="s">
        <v>290</v>
      </c>
      <c r="HY31" s="156" t="s">
        <v>290</v>
      </c>
      <c r="HZ31" s="156" t="s">
        <v>290</v>
      </c>
      <c r="IA31" s="156" t="s">
        <v>290</v>
      </c>
      <c r="IB31" s="156" t="s">
        <v>290</v>
      </c>
      <c r="IC31" s="156" t="s">
        <v>290</v>
      </c>
      <c r="ID31" s="156" t="s">
        <v>290</v>
      </c>
      <c r="IE31" s="159" t="s">
        <v>290</v>
      </c>
      <c r="IF31" s="159" t="s">
        <v>290</v>
      </c>
      <c r="IG31" s="156" t="s">
        <v>290</v>
      </c>
      <c r="IH31" s="156" t="s">
        <v>290</v>
      </c>
      <c r="II31" s="156" t="s">
        <v>290</v>
      </c>
      <c r="IJ31" s="156" t="s">
        <v>968</v>
      </c>
      <c r="IK31" s="156" t="s">
        <v>447</v>
      </c>
      <c r="IL31" s="158" t="s">
        <v>483</v>
      </c>
      <c r="IM31" s="158">
        <v>41275</v>
      </c>
      <c r="IN31" s="156" t="s">
        <v>288</v>
      </c>
      <c r="IO31" s="156" t="s">
        <v>288</v>
      </c>
      <c r="IP31" s="156" t="s">
        <v>288</v>
      </c>
      <c r="IQ31" s="156" t="s">
        <v>288</v>
      </c>
      <c r="IR31" s="156" t="s">
        <v>288</v>
      </c>
      <c r="IS31" s="156"/>
      <c r="IT31" s="156">
        <v>6</v>
      </c>
      <c r="IU31" s="156"/>
      <c r="IV31" s="156"/>
      <c r="IW31" s="156"/>
      <c r="IX31" s="156"/>
      <c r="IY31" s="156" t="s">
        <v>296</v>
      </c>
    </row>
    <row r="32" spans="1:259" ht="15">
      <c r="A32" s="156">
        <v>28</v>
      </c>
      <c r="B32" s="156" t="s">
        <v>484</v>
      </c>
      <c r="C32" s="156" t="s">
        <v>485</v>
      </c>
      <c r="D32" s="156">
        <v>626</v>
      </c>
      <c r="E32" s="156" t="s">
        <v>486</v>
      </c>
      <c r="F32" s="156">
        <v>117</v>
      </c>
      <c r="G32" s="156" t="s">
        <v>488</v>
      </c>
      <c r="H32" s="156" t="s">
        <v>487</v>
      </c>
      <c r="I32" s="156" t="s">
        <v>489</v>
      </c>
      <c r="J32" s="156" t="s">
        <v>283</v>
      </c>
      <c r="K32" s="156" t="s">
        <v>490</v>
      </c>
      <c r="L32" s="156" t="s">
        <v>491</v>
      </c>
      <c r="M32" s="156" t="s">
        <v>492</v>
      </c>
      <c r="N32" s="156" t="s">
        <v>287</v>
      </c>
      <c r="O32" s="156" t="s">
        <v>288</v>
      </c>
      <c r="P32" s="156"/>
      <c r="Q32" s="156"/>
      <c r="R32" s="156"/>
      <c r="S32" s="156"/>
      <c r="T32" s="156"/>
      <c r="U32" s="156"/>
      <c r="V32" s="156">
        <v>0</v>
      </c>
      <c r="W32" s="156">
        <v>1</v>
      </c>
      <c r="X32" s="156">
        <v>0</v>
      </c>
      <c r="Y32" s="156">
        <v>0</v>
      </c>
      <c r="Z32" s="156">
        <v>0</v>
      </c>
      <c r="AA32" s="156">
        <v>1</v>
      </c>
      <c r="AB32" s="156">
        <v>0</v>
      </c>
      <c r="AC32" s="156">
        <v>0</v>
      </c>
      <c r="AD32" s="156">
        <v>1</v>
      </c>
      <c r="AE32" s="156">
        <v>3</v>
      </c>
      <c r="AF32" s="156">
        <v>0</v>
      </c>
      <c r="AG32" s="156">
        <v>0</v>
      </c>
      <c r="AH32" s="156">
        <v>4</v>
      </c>
      <c r="AI32" s="156">
        <v>4</v>
      </c>
      <c r="AJ32" s="156">
        <v>0</v>
      </c>
      <c r="AK32" s="156">
        <v>0</v>
      </c>
      <c r="AL32" s="156">
        <v>0.5</v>
      </c>
      <c r="AM32" s="156">
        <v>0.1</v>
      </c>
      <c r="AN32" s="156">
        <v>0</v>
      </c>
      <c r="AO32" s="156">
        <v>2</v>
      </c>
      <c r="AP32" s="156">
        <v>0</v>
      </c>
      <c r="AQ32" s="156">
        <v>0</v>
      </c>
      <c r="AR32" s="156">
        <v>2</v>
      </c>
      <c r="AS32" s="156">
        <v>3</v>
      </c>
      <c r="AT32" s="156" t="s">
        <v>931</v>
      </c>
      <c r="AU32" s="156">
        <v>19</v>
      </c>
      <c r="AV32" s="156">
        <v>19</v>
      </c>
      <c r="AW32" s="156" t="s">
        <v>931</v>
      </c>
      <c r="AX32" s="156">
        <v>19</v>
      </c>
      <c r="AY32" s="156" t="s">
        <v>932</v>
      </c>
      <c r="AZ32" s="156">
        <v>2</v>
      </c>
      <c r="BA32" s="156">
        <v>3</v>
      </c>
      <c r="BB32" s="156" t="s">
        <v>931</v>
      </c>
      <c r="BC32" s="156">
        <v>2</v>
      </c>
      <c r="BD32" s="156">
        <v>24</v>
      </c>
      <c r="BE32" s="156" t="s">
        <v>932</v>
      </c>
      <c r="BF32" s="156">
        <v>24</v>
      </c>
      <c r="BG32" s="156" t="s">
        <v>932</v>
      </c>
      <c r="BH32" s="156">
        <v>1</v>
      </c>
      <c r="BI32" s="156">
        <v>1</v>
      </c>
      <c r="BJ32" s="156" t="s">
        <v>931</v>
      </c>
      <c r="BK32" s="156"/>
      <c r="BL32" s="156"/>
      <c r="BM32" s="156"/>
      <c r="BN32" s="156"/>
      <c r="BO32" s="156"/>
      <c r="BP32" s="156">
        <v>1</v>
      </c>
      <c r="BQ32" s="156">
        <v>1</v>
      </c>
      <c r="BR32" s="156" t="s">
        <v>931</v>
      </c>
      <c r="BS32" s="156"/>
      <c r="BT32" s="156"/>
      <c r="BU32" s="156"/>
      <c r="BV32" s="156" t="s">
        <v>288</v>
      </c>
      <c r="BW32" s="156" t="s">
        <v>288</v>
      </c>
      <c r="BX32" s="156" t="s">
        <v>288</v>
      </c>
      <c r="BY32" s="156">
        <v>3</v>
      </c>
      <c r="BZ32" s="156">
        <v>4</v>
      </c>
      <c r="CA32" s="156">
        <v>0</v>
      </c>
      <c r="CB32" s="156">
        <v>26</v>
      </c>
      <c r="CC32" s="156">
        <v>0</v>
      </c>
      <c r="CD32" s="157" t="s">
        <v>303</v>
      </c>
      <c r="CE32" s="159">
        <v>1</v>
      </c>
      <c r="CF32" s="157">
        <v>0.71875</v>
      </c>
      <c r="CG32" s="157">
        <v>0.3541666666666667</v>
      </c>
      <c r="CH32" s="157"/>
      <c r="CI32" s="157"/>
      <c r="CJ32" s="157"/>
      <c r="CK32" s="157"/>
      <c r="CL32" s="156" t="s">
        <v>292</v>
      </c>
      <c r="CM32" s="157" t="s">
        <v>293</v>
      </c>
      <c r="CN32" s="159">
        <v>2</v>
      </c>
      <c r="CO32" s="157">
        <v>0.3541666666666667</v>
      </c>
      <c r="CP32" s="157">
        <v>0.71875</v>
      </c>
      <c r="CQ32" s="157">
        <v>0.3541666666666667</v>
      </c>
      <c r="CR32" s="157">
        <v>0.71875</v>
      </c>
      <c r="CS32" s="157">
        <v>0.3958333333333333</v>
      </c>
      <c r="CT32" s="157">
        <v>0.7604166666666666</v>
      </c>
      <c r="CU32" s="156" t="s">
        <v>933</v>
      </c>
      <c r="CV32" s="156">
        <v>245</v>
      </c>
      <c r="CW32" s="156">
        <v>16</v>
      </c>
      <c r="CX32" s="156">
        <v>521</v>
      </c>
      <c r="CY32" s="156" t="s">
        <v>288</v>
      </c>
      <c r="CZ32" s="156" t="s">
        <v>288</v>
      </c>
      <c r="DA32" s="156" t="s">
        <v>290</v>
      </c>
      <c r="DB32" s="156" t="s">
        <v>290</v>
      </c>
      <c r="DC32" s="156" t="s">
        <v>290</v>
      </c>
      <c r="DD32" s="156" t="s">
        <v>288</v>
      </c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 t="s">
        <v>288</v>
      </c>
      <c r="FW32" s="156" t="s">
        <v>290</v>
      </c>
      <c r="FX32" s="156" t="s">
        <v>290</v>
      </c>
      <c r="FY32" s="156" t="s">
        <v>288</v>
      </c>
      <c r="FZ32" s="156" t="s">
        <v>936</v>
      </c>
      <c r="GA32" s="156"/>
      <c r="GB32" s="156"/>
      <c r="GC32" s="156"/>
      <c r="GD32" s="156"/>
      <c r="GE32" s="156"/>
      <c r="GF32" s="156" t="s">
        <v>290</v>
      </c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>
        <v>1</v>
      </c>
      <c r="HQ32" s="156">
        <v>7</v>
      </c>
      <c r="HR32" s="156">
        <v>13</v>
      </c>
      <c r="HS32" s="156">
        <v>31</v>
      </c>
      <c r="HT32" s="156" t="s">
        <v>290</v>
      </c>
      <c r="HU32" s="156" t="s">
        <v>290</v>
      </c>
      <c r="HV32" s="156" t="s">
        <v>290</v>
      </c>
      <c r="HW32" s="156" t="s">
        <v>290</v>
      </c>
      <c r="HX32" s="156" t="s">
        <v>290</v>
      </c>
      <c r="HY32" s="156" t="s">
        <v>290</v>
      </c>
      <c r="HZ32" s="156" t="s">
        <v>290</v>
      </c>
      <c r="IA32" s="156" t="s">
        <v>290</v>
      </c>
      <c r="IB32" s="156" t="s">
        <v>290</v>
      </c>
      <c r="IC32" s="156" t="s">
        <v>290</v>
      </c>
      <c r="ID32" s="156" t="s">
        <v>290</v>
      </c>
      <c r="IE32" s="159" t="s">
        <v>290</v>
      </c>
      <c r="IF32" s="159" t="s">
        <v>290</v>
      </c>
      <c r="IG32" s="156" t="s">
        <v>290</v>
      </c>
      <c r="IH32" s="156" t="s">
        <v>290</v>
      </c>
      <c r="II32" s="156" t="s">
        <v>290</v>
      </c>
      <c r="IJ32" s="156" t="s">
        <v>1402</v>
      </c>
      <c r="IK32" s="156" t="s">
        <v>493</v>
      </c>
      <c r="IL32" s="158">
        <v>37773</v>
      </c>
      <c r="IM32" s="158">
        <v>41760</v>
      </c>
      <c r="IN32" s="156" t="s">
        <v>288</v>
      </c>
      <c r="IO32" s="156" t="s">
        <v>288</v>
      </c>
      <c r="IP32" s="156" t="s">
        <v>288</v>
      </c>
      <c r="IQ32" s="156" t="s">
        <v>288</v>
      </c>
      <c r="IR32" s="156" t="s">
        <v>288</v>
      </c>
      <c r="IS32" s="156"/>
      <c r="IT32" s="156">
        <v>6</v>
      </c>
      <c r="IU32" s="156"/>
      <c r="IV32" s="156"/>
      <c r="IW32" s="156"/>
      <c r="IX32" s="156"/>
      <c r="IY32" s="156" t="s">
        <v>296</v>
      </c>
    </row>
    <row r="33" spans="1:259" ht="15">
      <c r="A33" s="156">
        <v>29</v>
      </c>
      <c r="B33" s="156" t="s">
        <v>494</v>
      </c>
      <c r="C33" s="156" t="s">
        <v>495</v>
      </c>
      <c r="D33" s="156">
        <v>1275</v>
      </c>
      <c r="E33" s="156" t="s">
        <v>496</v>
      </c>
      <c r="F33" s="156">
        <v>350</v>
      </c>
      <c r="G33" s="156" t="s">
        <v>497</v>
      </c>
      <c r="H33" s="156" t="s">
        <v>1403</v>
      </c>
      <c r="I33" s="156" t="s">
        <v>498</v>
      </c>
      <c r="J33" s="156" t="s">
        <v>283</v>
      </c>
      <c r="K33" s="156" t="s">
        <v>499</v>
      </c>
      <c r="L33" s="156" t="s">
        <v>500</v>
      </c>
      <c r="M33" s="156" t="s">
        <v>501</v>
      </c>
      <c r="N33" s="156" t="s">
        <v>314</v>
      </c>
      <c r="O33" s="156" t="s">
        <v>290</v>
      </c>
      <c r="P33" s="156" t="s">
        <v>969</v>
      </c>
      <c r="Q33" s="156" t="s">
        <v>287</v>
      </c>
      <c r="R33" s="156" t="s">
        <v>288</v>
      </c>
      <c r="S33" s="156"/>
      <c r="T33" s="156"/>
      <c r="U33" s="156"/>
      <c r="V33" s="156">
        <v>1</v>
      </c>
      <c r="W33" s="156">
        <v>0</v>
      </c>
      <c r="X33" s="156">
        <v>1</v>
      </c>
      <c r="Y33" s="156">
        <v>2</v>
      </c>
      <c r="Z33" s="156">
        <v>1</v>
      </c>
      <c r="AA33" s="156">
        <v>4</v>
      </c>
      <c r="AB33" s="156">
        <v>0</v>
      </c>
      <c r="AC33" s="156">
        <v>0</v>
      </c>
      <c r="AD33" s="156">
        <v>2</v>
      </c>
      <c r="AE33" s="156">
        <v>3</v>
      </c>
      <c r="AF33" s="156">
        <v>5</v>
      </c>
      <c r="AG33" s="156">
        <v>0</v>
      </c>
      <c r="AH33" s="156">
        <v>4</v>
      </c>
      <c r="AI33" s="156">
        <v>3</v>
      </c>
      <c r="AJ33" s="156">
        <v>0</v>
      </c>
      <c r="AK33" s="156">
        <v>0</v>
      </c>
      <c r="AL33" s="156">
        <v>1</v>
      </c>
      <c r="AM33" s="156">
        <v>1</v>
      </c>
      <c r="AN33" s="156">
        <v>0</v>
      </c>
      <c r="AO33" s="156">
        <v>0</v>
      </c>
      <c r="AP33" s="156">
        <v>0</v>
      </c>
      <c r="AQ33" s="156">
        <v>0</v>
      </c>
      <c r="AR33" s="156">
        <v>1</v>
      </c>
      <c r="AS33" s="156">
        <v>1.5</v>
      </c>
      <c r="AT33" s="156" t="s">
        <v>931</v>
      </c>
      <c r="AU33" s="156"/>
      <c r="AV33" s="156"/>
      <c r="AW33" s="156"/>
      <c r="AX33" s="156"/>
      <c r="AY33" s="156"/>
      <c r="AZ33" s="156">
        <v>6</v>
      </c>
      <c r="BA33" s="156">
        <v>9</v>
      </c>
      <c r="BB33" s="156" t="s">
        <v>932</v>
      </c>
      <c r="BC33" s="156"/>
      <c r="BD33" s="156"/>
      <c r="BE33" s="156"/>
      <c r="BF33" s="156">
        <v>192</v>
      </c>
      <c r="BG33" s="156" t="s">
        <v>932</v>
      </c>
      <c r="BH33" s="156">
        <v>1</v>
      </c>
      <c r="BI33" s="156">
        <v>1</v>
      </c>
      <c r="BJ33" s="156" t="s">
        <v>931</v>
      </c>
      <c r="BK33" s="156"/>
      <c r="BL33" s="156"/>
      <c r="BM33" s="156"/>
      <c r="BN33" s="156">
        <v>1</v>
      </c>
      <c r="BO33" s="156" t="s">
        <v>935</v>
      </c>
      <c r="BP33" s="156">
        <v>1</v>
      </c>
      <c r="BQ33" s="156">
        <v>0.5</v>
      </c>
      <c r="BR33" s="156" t="s">
        <v>932</v>
      </c>
      <c r="BS33" s="156">
        <v>1</v>
      </c>
      <c r="BT33" s="156">
        <v>1</v>
      </c>
      <c r="BU33" s="156" t="s">
        <v>931</v>
      </c>
      <c r="BV33" s="156" t="s">
        <v>288</v>
      </c>
      <c r="BW33" s="156" t="s">
        <v>288</v>
      </c>
      <c r="BX33" s="156" t="s">
        <v>288</v>
      </c>
      <c r="BY33" s="156">
        <v>9</v>
      </c>
      <c r="BZ33" s="156">
        <v>3</v>
      </c>
      <c r="CA33" s="156">
        <v>2</v>
      </c>
      <c r="CB33" s="156">
        <v>40</v>
      </c>
      <c r="CC33" s="156">
        <v>8</v>
      </c>
      <c r="CD33" s="157" t="s">
        <v>291</v>
      </c>
      <c r="CE33" s="159">
        <v>2</v>
      </c>
      <c r="CF33" s="157"/>
      <c r="CG33" s="157"/>
      <c r="CH33" s="157">
        <v>0.6875</v>
      </c>
      <c r="CI33" s="157">
        <v>0.4166666666666667</v>
      </c>
      <c r="CJ33" s="157"/>
      <c r="CK33" s="157"/>
      <c r="CL33" s="156" t="s">
        <v>292</v>
      </c>
      <c r="CM33" s="157" t="s">
        <v>293</v>
      </c>
      <c r="CN33" s="159">
        <v>2</v>
      </c>
      <c r="CO33" s="157"/>
      <c r="CP33" s="157"/>
      <c r="CQ33" s="157">
        <v>0.3541666666666667</v>
      </c>
      <c r="CR33" s="157">
        <v>0.71875</v>
      </c>
      <c r="CS33" s="157"/>
      <c r="CT33" s="157"/>
      <c r="CU33" s="156" t="s">
        <v>933</v>
      </c>
      <c r="CV33" s="156">
        <v>3714</v>
      </c>
      <c r="CW33" s="156">
        <v>3714</v>
      </c>
      <c r="CX33" s="156">
        <v>491</v>
      </c>
      <c r="CY33" s="156" t="s">
        <v>288</v>
      </c>
      <c r="CZ33" s="156" t="s">
        <v>288</v>
      </c>
      <c r="DA33" s="156" t="s">
        <v>288</v>
      </c>
      <c r="DB33" s="156" t="s">
        <v>290</v>
      </c>
      <c r="DC33" s="156" t="s">
        <v>290</v>
      </c>
      <c r="DD33" s="156" t="s">
        <v>288</v>
      </c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 t="s">
        <v>288</v>
      </c>
      <c r="FW33" s="156" t="s">
        <v>288</v>
      </c>
      <c r="FX33" s="156" t="s">
        <v>734</v>
      </c>
      <c r="FY33" s="156" t="s">
        <v>288</v>
      </c>
      <c r="FZ33" s="156" t="s">
        <v>936</v>
      </c>
      <c r="GA33" s="156"/>
      <c r="GB33" s="156"/>
      <c r="GC33" s="156"/>
      <c r="GD33" s="156"/>
      <c r="GE33" s="156"/>
      <c r="GF33" s="156" t="s">
        <v>290</v>
      </c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>
        <v>3</v>
      </c>
      <c r="HQ33" s="156">
        <v>3</v>
      </c>
      <c r="HR33" s="156">
        <v>3</v>
      </c>
      <c r="HS33" s="156">
        <v>130</v>
      </c>
      <c r="HT33" s="156" t="s">
        <v>290</v>
      </c>
      <c r="HU33" s="156" t="s">
        <v>290</v>
      </c>
      <c r="HV33" s="156" t="s">
        <v>290</v>
      </c>
      <c r="HW33" s="156" t="s">
        <v>290</v>
      </c>
      <c r="HX33" s="156">
        <v>218</v>
      </c>
      <c r="HY33" s="156">
        <v>1378</v>
      </c>
      <c r="HZ33" s="156">
        <v>65</v>
      </c>
      <c r="IA33" s="156">
        <v>4</v>
      </c>
      <c r="IB33" s="156">
        <v>28</v>
      </c>
      <c r="IC33" s="156" t="s">
        <v>290</v>
      </c>
      <c r="ID33" s="156" t="s">
        <v>290</v>
      </c>
      <c r="IE33" s="159" t="s">
        <v>290</v>
      </c>
      <c r="IF33" s="159" t="s">
        <v>290</v>
      </c>
      <c r="IG33" s="156" t="s">
        <v>290</v>
      </c>
      <c r="IH33" s="156">
        <v>219</v>
      </c>
      <c r="II33" s="156" t="s">
        <v>290</v>
      </c>
      <c r="IJ33" s="156" t="s">
        <v>361</v>
      </c>
      <c r="IK33" s="156" t="s">
        <v>362</v>
      </c>
      <c r="IL33" s="158">
        <v>36647</v>
      </c>
      <c r="IM33" s="158">
        <v>36647</v>
      </c>
      <c r="IN33" s="156" t="s">
        <v>288</v>
      </c>
      <c r="IO33" s="156" t="s">
        <v>288</v>
      </c>
      <c r="IP33" s="156" t="s">
        <v>288</v>
      </c>
      <c r="IQ33" s="156" t="s">
        <v>288</v>
      </c>
      <c r="IR33" s="156" t="s">
        <v>288</v>
      </c>
      <c r="IS33" s="156"/>
      <c r="IT33" s="156">
        <v>6</v>
      </c>
      <c r="IU33" s="156"/>
      <c r="IV33" s="156"/>
      <c r="IW33" s="156"/>
      <c r="IX33" s="156"/>
      <c r="IY33" s="156" t="s">
        <v>296</v>
      </c>
    </row>
    <row r="34" spans="1:259" ht="15">
      <c r="A34" s="156">
        <v>30</v>
      </c>
      <c r="B34" s="156" t="s">
        <v>918</v>
      </c>
      <c r="C34" s="156" t="s">
        <v>503</v>
      </c>
      <c r="D34" s="156">
        <v>862</v>
      </c>
      <c r="E34" s="156" t="s">
        <v>504</v>
      </c>
      <c r="F34" s="156">
        <v>250</v>
      </c>
      <c r="G34" s="156" t="s">
        <v>505</v>
      </c>
      <c r="H34" s="156" t="s">
        <v>1172</v>
      </c>
      <c r="I34" s="156" t="s">
        <v>1404</v>
      </c>
      <c r="J34" s="156" t="s">
        <v>283</v>
      </c>
      <c r="K34" s="156" t="s">
        <v>970</v>
      </c>
      <c r="L34" s="156" t="s">
        <v>506</v>
      </c>
      <c r="M34" s="156" t="s">
        <v>971</v>
      </c>
      <c r="N34" s="156" t="s">
        <v>314</v>
      </c>
      <c r="O34" s="156" t="s">
        <v>290</v>
      </c>
      <c r="P34" s="156" t="s">
        <v>1173</v>
      </c>
      <c r="Q34" s="156" t="s">
        <v>1174</v>
      </c>
      <c r="R34" s="156" t="s">
        <v>288</v>
      </c>
      <c r="S34" s="156"/>
      <c r="T34" s="156"/>
      <c r="U34" s="156"/>
      <c r="V34" s="156">
        <v>1</v>
      </c>
      <c r="W34" s="156">
        <v>1</v>
      </c>
      <c r="X34" s="156">
        <v>0</v>
      </c>
      <c r="Y34" s="156">
        <v>0</v>
      </c>
      <c r="Z34" s="156">
        <v>0</v>
      </c>
      <c r="AA34" s="156">
        <v>2</v>
      </c>
      <c r="AB34" s="156">
        <v>0</v>
      </c>
      <c r="AC34" s="156">
        <v>0</v>
      </c>
      <c r="AD34" s="156">
        <v>1</v>
      </c>
      <c r="AE34" s="156">
        <v>3</v>
      </c>
      <c r="AF34" s="156">
        <v>1</v>
      </c>
      <c r="AG34" s="156">
        <v>0</v>
      </c>
      <c r="AH34" s="156">
        <v>5</v>
      </c>
      <c r="AI34" s="156">
        <v>2</v>
      </c>
      <c r="AJ34" s="156">
        <v>0</v>
      </c>
      <c r="AK34" s="156">
        <v>0</v>
      </c>
      <c r="AL34" s="156">
        <v>2</v>
      </c>
      <c r="AM34" s="156">
        <v>1.5</v>
      </c>
      <c r="AN34" s="156">
        <v>2</v>
      </c>
      <c r="AO34" s="156">
        <v>3</v>
      </c>
      <c r="AP34" s="156">
        <v>0</v>
      </c>
      <c r="AQ34" s="156">
        <v>0</v>
      </c>
      <c r="AR34" s="156">
        <v>3</v>
      </c>
      <c r="AS34" s="156">
        <v>4.5</v>
      </c>
      <c r="AT34" s="156" t="s">
        <v>931</v>
      </c>
      <c r="AU34" s="156">
        <v>40</v>
      </c>
      <c r="AV34" s="156">
        <v>40</v>
      </c>
      <c r="AW34" s="156" t="s">
        <v>931</v>
      </c>
      <c r="AX34" s="156">
        <v>100</v>
      </c>
      <c r="AY34" s="156" t="s">
        <v>935</v>
      </c>
      <c r="AZ34" s="156"/>
      <c r="BA34" s="156"/>
      <c r="BB34" s="156"/>
      <c r="BC34" s="156"/>
      <c r="BD34" s="156"/>
      <c r="BE34" s="156"/>
      <c r="BF34" s="156"/>
      <c r="BG34" s="156"/>
      <c r="BH34" s="156">
        <v>2</v>
      </c>
      <c r="BI34" s="156">
        <v>3.5</v>
      </c>
      <c r="BJ34" s="156" t="s">
        <v>931</v>
      </c>
      <c r="BK34" s="156">
        <v>5</v>
      </c>
      <c r="BL34" s="156">
        <v>2.5</v>
      </c>
      <c r="BM34" s="156" t="s">
        <v>931</v>
      </c>
      <c r="BN34" s="156">
        <v>5</v>
      </c>
      <c r="BO34" s="156" t="s">
        <v>931</v>
      </c>
      <c r="BP34" s="156">
        <v>1</v>
      </c>
      <c r="BQ34" s="156">
        <v>1.5</v>
      </c>
      <c r="BR34" s="156" t="s">
        <v>931</v>
      </c>
      <c r="BS34" s="156">
        <v>2</v>
      </c>
      <c r="BT34" s="156">
        <v>2</v>
      </c>
      <c r="BU34" s="156" t="s">
        <v>935</v>
      </c>
      <c r="BV34" s="156" t="s">
        <v>288</v>
      </c>
      <c r="BW34" s="156" t="s">
        <v>288</v>
      </c>
      <c r="BX34" s="156" t="s">
        <v>288</v>
      </c>
      <c r="BY34" s="156">
        <v>2</v>
      </c>
      <c r="BZ34" s="156">
        <v>0</v>
      </c>
      <c r="CA34" s="156">
        <v>0</v>
      </c>
      <c r="CB34" s="156">
        <v>35</v>
      </c>
      <c r="CC34" s="156">
        <v>0</v>
      </c>
      <c r="CD34" s="157" t="s">
        <v>291</v>
      </c>
      <c r="CE34" s="159">
        <v>1</v>
      </c>
      <c r="CF34" s="157"/>
      <c r="CG34" s="157"/>
      <c r="CH34" s="157">
        <v>0.6875</v>
      </c>
      <c r="CI34" s="157">
        <v>0.375</v>
      </c>
      <c r="CJ34" s="157"/>
      <c r="CK34" s="157"/>
      <c r="CL34" s="156" t="s">
        <v>292</v>
      </c>
      <c r="CM34" s="157" t="s">
        <v>293</v>
      </c>
      <c r="CN34" s="159">
        <v>1</v>
      </c>
      <c r="CO34" s="157"/>
      <c r="CP34" s="157"/>
      <c r="CQ34" s="157">
        <v>0.3541666666666667</v>
      </c>
      <c r="CR34" s="157">
        <v>0.71875</v>
      </c>
      <c r="CS34" s="157"/>
      <c r="CT34" s="157"/>
      <c r="CU34" s="156" t="s">
        <v>933</v>
      </c>
      <c r="CV34" s="156">
        <v>1221</v>
      </c>
      <c r="CW34" s="156">
        <v>994</v>
      </c>
      <c r="CX34" s="156">
        <v>2566</v>
      </c>
      <c r="CY34" s="156" t="s">
        <v>288</v>
      </c>
      <c r="CZ34" s="156" t="s">
        <v>288</v>
      </c>
      <c r="DA34" s="156" t="s">
        <v>288</v>
      </c>
      <c r="DB34" s="156" t="s">
        <v>290</v>
      </c>
      <c r="DC34" s="156" t="s">
        <v>290</v>
      </c>
      <c r="DD34" s="156" t="s">
        <v>288</v>
      </c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 t="s">
        <v>288</v>
      </c>
      <c r="FW34" s="156" t="s">
        <v>288</v>
      </c>
      <c r="FX34" s="156" t="s">
        <v>507</v>
      </c>
      <c r="FY34" s="156" t="s">
        <v>288</v>
      </c>
      <c r="FZ34" s="156" t="s">
        <v>936</v>
      </c>
      <c r="GA34" s="156"/>
      <c r="GB34" s="156"/>
      <c r="GC34" s="156"/>
      <c r="GD34" s="156"/>
      <c r="GE34" s="156"/>
      <c r="GF34" s="156" t="s">
        <v>290</v>
      </c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>
        <v>0</v>
      </c>
      <c r="HQ34" s="156">
        <v>0</v>
      </c>
      <c r="HR34" s="156">
        <v>1</v>
      </c>
      <c r="HS34" s="156">
        <v>60</v>
      </c>
      <c r="HT34" s="156" t="s">
        <v>290</v>
      </c>
      <c r="HU34" s="156" t="s">
        <v>290</v>
      </c>
      <c r="HV34" s="156" t="s">
        <v>290</v>
      </c>
      <c r="HW34" s="156" t="s">
        <v>1175</v>
      </c>
      <c r="HX34" s="156" t="s">
        <v>290</v>
      </c>
      <c r="HY34" s="156" t="s">
        <v>290</v>
      </c>
      <c r="HZ34" s="156" t="s">
        <v>290</v>
      </c>
      <c r="IA34" s="156" t="s">
        <v>290</v>
      </c>
      <c r="IB34" s="156" t="s">
        <v>290</v>
      </c>
      <c r="IC34" s="156" t="s">
        <v>290</v>
      </c>
      <c r="ID34" s="156" t="s">
        <v>290</v>
      </c>
      <c r="IE34" s="159" t="s">
        <v>290</v>
      </c>
      <c r="IF34" s="159" t="s">
        <v>290</v>
      </c>
      <c r="IG34" s="156" t="s">
        <v>290</v>
      </c>
      <c r="IH34" s="156" t="s">
        <v>290</v>
      </c>
      <c r="II34" s="156" t="s">
        <v>290</v>
      </c>
      <c r="IJ34" s="156" t="s">
        <v>1202</v>
      </c>
      <c r="IK34" s="156" t="s">
        <v>1405</v>
      </c>
      <c r="IL34" s="158" t="s">
        <v>1176</v>
      </c>
      <c r="IM34" s="158">
        <v>42005</v>
      </c>
      <c r="IN34" s="156" t="s">
        <v>288</v>
      </c>
      <c r="IO34" s="156" t="s">
        <v>288</v>
      </c>
      <c r="IP34" s="156" t="s">
        <v>288</v>
      </c>
      <c r="IQ34" s="156" t="s">
        <v>288</v>
      </c>
      <c r="IR34" s="156" t="s">
        <v>288</v>
      </c>
      <c r="IS34" s="156"/>
      <c r="IT34" s="156">
        <v>7</v>
      </c>
      <c r="IU34" s="156"/>
      <c r="IV34" s="156"/>
      <c r="IW34" s="156"/>
      <c r="IX34" s="156"/>
      <c r="IY34" s="156" t="s">
        <v>296</v>
      </c>
    </row>
    <row r="35" spans="1:259" ht="15">
      <c r="A35" s="156">
        <v>31</v>
      </c>
      <c r="B35" s="156" t="s">
        <v>508</v>
      </c>
      <c r="C35" s="156" t="s">
        <v>509</v>
      </c>
      <c r="D35" s="156">
        <v>845</v>
      </c>
      <c r="E35" s="156" t="s">
        <v>486</v>
      </c>
      <c r="F35" s="156">
        <v>194</v>
      </c>
      <c r="G35" s="156" t="s">
        <v>510</v>
      </c>
      <c r="H35" s="156" t="s">
        <v>1177</v>
      </c>
      <c r="I35" s="156" t="s">
        <v>974</v>
      </c>
      <c r="J35" s="156" t="s">
        <v>283</v>
      </c>
      <c r="K35" s="156" t="s">
        <v>975</v>
      </c>
      <c r="L35" s="156" t="s">
        <v>511</v>
      </c>
      <c r="M35" s="156" t="s">
        <v>1406</v>
      </c>
      <c r="N35" s="156" t="s">
        <v>314</v>
      </c>
      <c r="O35" s="156" t="s">
        <v>290</v>
      </c>
      <c r="P35" s="156" t="s">
        <v>1178</v>
      </c>
      <c r="Q35" s="156" t="s">
        <v>316</v>
      </c>
      <c r="R35" s="156" t="s">
        <v>288</v>
      </c>
      <c r="S35" s="156"/>
      <c r="T35" s="156"/>
      <c r="U35" s="156"/>
      <c r="V35" s="156">
        <v>1</v>
      </c>
      <c r="W35" s="156">
        <v>0</v>
      </c>
      <c r="X35" s="156">
        <v>1</v>
      </c>
      <c r="Y35" s="156">
        <v>1</v>
      </c>
      <c r="Z35" s="156">
        <v>0</v>
      </c>
      <c r="AA35" s="156">
        <v>2</v>
      </c>
      <c r="AB35" s="156">
        <v>0</v>
      </c>
      <c r="AC35" s="156">
        <v>1</v>
      </c>
      <c r="AD35" s="156">
        <v>0</v>
      </c>
      <c r="AE35" s="156">
        <v>2</v>
      </c>
      <c r="AF35" s="156">
        <v>0</v>
      </c>
      <c r="AG35" s="156">
        <v>1.75</v>
      </c>
      <c r="AH35" s="156">
        <v>4</v>
      </c>
      <c r="AI35" s="156">
        <v>4</v>
      </c>
      <c r="AJ35" s="156">
        <v>0</v>
      </c>
      <c r="AK35" s="156">
        <v>0</v>
      </c>
      <c r="AL35" s="156">
        <v>0.5</v>
      </c>
      <c r="AM35" s="156">
        <v>1</v>
      </c>
      <c r="AN35" s="156">
        <v>1</v>
      </c>
      <c r="AO35" s="156">
        <v>6</v>
      </c>
      <c r="AP35" s="156">
        <v>0</v>
      </c>
      <c r="AQ35" s="156">
        <v>1</v>
      </c>
      <c r="AR35" s="156">
        <v>2</v>
      </c>
      <c r="AS35" s="156">
        <v>3</v>
      </c>
      <c r="AT35" s="156" t="s">
        <v>931</v>
      </c>
      <c r="AU35" s="156">
        <v>28</v>
      </c>
      <c r="AV35" s="156">
        <v>56</v>
      </c>
      <c r="AW35" s="156" t="s">
        <v>931</v>
      </c>
      <c r="AX35" s="156">
        <v>56</v>
      </c>
      <c r="AY35" s="156" t="s">
        <v>935</v>
      </c>
      <c r="AZ35" s="156"/>
      <c r="BA35" s="156"/>
      <c r="BB35" s="156"/>
      <c r="BC35" s="156">
        <v>15</v>
      </c>
      <c r="BD35" s="156">
        <v>30</v>
      </c>
      <c r="BE35" s="156" t="s">
        <v>935</v>
      </c>
      <c r="BF35" s="156">
        <v>256</v>
      </c>
      <c r="BG35" s="156" t="s">
        <v>935</v>
      </c>
      <c r="BH35" s="156">
        <v>1</v>
      </c>
      <c r="BI35" s="156">
        <v>1</v>
      </c>
      <c r="BJ35" s="156" t="s">
        <v>931</v>
      </c>
      <c r="BK35" s="156">
        <v>1</v>
      </c>
      <c r="BL35" s="156">
        <v>10</v>
      </c>
      <c r="BM35" s="156" t="s">
        <v>931</v>
      </c>
      <c r="BN35" s="156"/>
      <c r="BO35" s="156"/>
      <c r="BP35" s="156">
        <v>1</v>
      </c>
      <c r="BQ35" s="156">
        <v>1</v>
      </c>
      <c r="BR35" s="156" t="s">
        <v>931</v>
      </c>
      <c r="BS35" s="156">
        <v>1</v>
      </c>
      <c r="BT35" s="156">
        <v>1</v>
      </c>
      <c r="BU35" s="156" t="s">
        <v>932</v>
      </c>
      <c r="BV35" s="156" t="s">
        <v>288</v>
      </c>
      <c r="BW35" s="156" t="s">
        <v>288</v>
      </c>
      <c r="BX35" s="156" t="s">
        <v>288</v>
      </c>
      <c r="BY35" s="156">
        <v>3</v>
      </c>
      <c r="BZ35" s="156">
        <v>3</v>
      </c>
      <c r="CA35" s="156">
        <v>0</v>
      </c>
      <c r="CB35" s="156">
        <v>27</v>
      </c>
      <c r="CC35" s="156">
        <v>0</v>
      </c>
      <c r="CD35" s="157" t="s">
        <v>291</v>
      </c>
      <c r="CE35" s="159">
        <v>1</v>
      </c>
      <c r="CF35" s="157"/>
      <c r="CG35" s="157"/>
      <c r="CH35" s="157">
        <v>0.7083333333333334</v>
      </c>
      <c r="CI35" s="157">
        <v>0.4166666666666667</v>
      </c>
      <c r="CJ35" s="157"/>
      <c r="CK35" s="157"/>
      <c r="CL35" s="156" t="s">
        <v>292</v>
      </c>
      <c r="CM35" s="157" t="s">
        <v>293</v>
      </c>
      <c r="CN35" s="159" t="s">
        <v>1407</v>
      </c>
      <c r="CO35" s="157"/>
      <c r="CP35" s="157"/>
      <c r="CQ35" s="157">
        <v>0.3541666666666667</v>
      </c>
      <c r="CR35" s="157">
        <v>0.71875</v>
      </c>
      <c r="CS35" s="157"/>
      <c r="CT35" s="157"/>
      <c r="CU35" s="156" t="s">
        <v>933</v>
      </c>
      <c r="CV35" s="156">
        <v>549</v>
      </c>
      <c r="CW35" s="156" t="s">
        <v>1408</v>
      </c>
      <c r="CX35" s="156">
        <v>1666</v>
      </c>
      <c r="CY35" s="156" t="s">
        <v>288</v>
      </c>
      <c r="CZ35" s="156" t="s">
        <v>288</v>
      </c>
      <c r="DA35" s="156" t="s">
        <v>288</v>
      </c>
      <c r="DB35" s="156" t="s">
        <v>288</v>
      </c>
      <c r="DC35" s="156" t="s">
        <v>290</v>
      </c>
      <c r="DD35" s="156" t="s">
        <v>288</v>
      </c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 t="s">
        <v>288</v>
      </c>
      <c r="FW35" s="156" t="s">
        <v>288</v>
      </c>
      <c r="FX35" s="156" t="s">
        <v>290</v>
      </c>
      <c r="FY35" s="156" t="s">
        <v>288</v>
      </c>
      <c r="FZ35" s="156" t="s">
        <v>934</v>
      </c>
      <c r="GA35" s="156"/>
      <c r="GB35" s="156"/>
      <c r="GC35" s="156"/>
      <c r="GD35" s="156"/>
      <c r="GE35" s="156"/>
      <c r="GF35" s="156" t="s">
        <v>290</v>
      </c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>
        <v>0</v>
      </c>
      <c r="HQ35" s="156">
        <v>0</v>
      </c>
      <c r="HR35" s="156">
        <v>0</v>
      </c>
      <c r="HS35" s="156">
        <v>0</v>
      </c>
      <c r="HT35" s="156">
        <v>0</v>
      </c>
      <c r="HU35" s="156">
        <v>0</v>
      </c>
      <c r="HV35" s="156">
        <v>0</v>
      </c>
      <c r="HW35" s="156" t="s">
        <v>290</v>
      </c>
      <c r="HX35" s="156">
        <v>24</v>
      </c>
      <c r="HY35" s="156" t="s">
        <v>290</v>
      </c>
      <c r="HZ35" s="156">
        <v>78</v>
      </c>
      <c r="IA35" s="156">
        <v>927</v>
      </c>
      <c r="IB35" s="156">
        <v>37</v>
      </c>
      <c r="IC35" s="156" t="s">
        <v>290</v>
      </c>
      <c r="ID35" s="156" t="s">
        <v>290</v>
      </c>
      <c r="IE35" s="159" t="s">
        <v>290</v>
      </c>
      <c r="IF35" s="159" t="s">
        <v>290</v>
      </c>
      <c r="IG35" s="156" t="s">
        <v>290</v>
      </c>
      <c r="IH35" s="156" t="s">
        <v>290</v>
      </c>
      <c r="II35" s="156" t="s">
        <v>290</v>
      </c>
      <c r="IJ35" s="156" t="s">
        <v>1409</v>
      </c>
      <c r="IK35" s="156" t="s">
        <v>1036</v>
      </c>
      <c r="IL35" s="158">
        <v>35735</v>
      </c>
      <c r="IM35" s="158">
        <v>42005</v>
      </c>
      <c r="IN35" s="156" t="s">
        <v>288</v>
      </c>
      <c r="IO35" s="156" t="s">
        <v>288</v>
      </c>
      <c r="IP35" s="156" t="s">
        <v>288</v>
      </c>
      <c r="IQ35" s="156" t="s">
        <v>288</v>
      </c>
      <c r="IR35" s="156" t="s">
        <v>288</v>
      </c>
      <c r="IS35" s="156"/>
      <c r="IT35" s="156">
        <v>6</v>
      </c>
      <c r="IU35" s="156"/>
      <c r="IV35" s="156"/>
      <c r="IW35" s="156"/>
      <c r="IX35" s="156"/>
      <c r="IY35" s="156" t="s">
        <v>296</v>
      </c>
    </row>
    <row r="36" spans="1:259" ht="15">
      <c r="A36" s="156">
        <v>32</v>
      </c>
      <c r="B36" s="156" t="s">
        <v>512</v>
      </c>
      <c r="C36" s="156" t="s">
        <v>919</v>
      </c>
      <c r="D36" s="156">
        <v>715</v>
      </c>
      <c r="E36" s="156" t="s">
        <v>486</v>
      </c>
      <c r="F36" s="156">
        <v>211</v>
      </c>
      <c r="G36" s="156" t="s">
        <v>513</v>
      </c>
      <c r="H36" s="156" t="s">
        <v>1179</v>
      </c>
      <c r="I36" s="156" t="s">
        <v>514</v>
      </c>
      <c r="J36" s="156" t="s">
        <v>283</v>
      </c>
      <c r="K36" s="156" t="s">
        <v>515</v>
      </c>
      <c r="L36" s="156" t="s">
        <v>516</v>
      </c>
      <c r="M36" s="156" t="s">
        <v>515</v>
      </c>
      <c r="N36" s="156" t="s">
        <v>316</v>
      </c>
      <c r="O36" s="156" t="s">
        <v>288</v>
      </c>
      <c r="P36" s="156"/>
      <c r="Q36" s="156"/>
      <c r="R36" s="156"/>
      <c r="S36" s="156"/>
      <c r="T36" s="156"/>
      <c r="U36" s="156"/>
      <c r="V36" s="156">
        <v>0</v>
      </c>
      <c r="W36" s="156">
        <v>0</v>
      </c>
      <c r="X36" s="156">
        <v>1</v>
      </c>
      <c r="Y36" s="156">
        <v>1</v>
      </c>
      <c r="Z36" s="156">
        <v>0</v>
      </c>
      <c r="AA36" s="156">
        <v>1</v>
      </c>
      <c r="AB36" s="156">
        <v>0</v>
      </c>
      <c r="AC36" s="156">
        <v>0</v>
      </c>
      <c r="AD36" s="156">
        <v>1</v>
      </c>
      <c r="AE36" s="156">
        <v>6</v>
      </c>
      <c r="AF36" s="156">
        <v>0</v>
      </c>
      <c r="AG36" s="156">
        <v>0</v>
      </c>
      <c r="AH36" s="156">
        <v>7</v>
      </c>
      <c r="AI36" s="156">
        <v>3</v>
      </c>
      <c r="AJ36" s="156">
        <v>0</v>
      </c>
      <c r="AK36" s="156">
        <v>0</v>
      </c>
      <c r="AL36" s="156">
        <v>0.2</v>
      </c>
      <c r="AM36" s="156">
        <v>0.1</v>
      </c>
      <c r="AN36" s="156">
        <v>0</v>
      </c>
      <c r="AO36" s="156">
        <v>0</v>
      </c>
      <c r="AP36" s="156">
        <v>0</v>
      </c>
      <c r="AQ36" s="156">
        <v>0</v>
      </c>
      <c r="AR36" s="156">
        <v>2</v>
      </c>
      <c r="AS36" s="156">
        <v>3</v>
      </c>
      <c r="AT36" s="156" t="s">
        <v>931</v>
      </c>
      <c r="AU36" s="156">
        <v>12</v>
      </c>
      <c r="AV36" s="156">
        <v>36</v>
      </c>
      <c r="AW36" s="156" t="s">
        <v>931</v>
      </c>
      <c r="AX36" s="156">
        <v>36</v>
      </c>
      <c r="AY36" s="156" t="s">
        <v>931</v>
      </c>
      <c r="AZ36" s="156"/>
      <c r="BA36" s="156"/>
      <c r="BB36" s="156"/>
      <c r="BC36" s="156"/>
      <c r="BD36" s="156"/>
      <c r="BE36" s="156"/>
      <c r="BF36" s="156"/>
      <c r="BG36" s="156"/>
      <c r="BH36" s="156">
        <v>2</v>
      </c>
      <c r="BI36" s="156">
        <v>2</v>
      </c>
      <c r="BJ36" s="156" t="s">
        <v>931</v>
      </c>
      <c r="BK36" s="156"/>
      <c r="BL36" s="156"/>
      <c r="BM36" s="156"/>
      <c r="BN36" s="156"/>
      <c r="BO36" s="156"/>
      <c r="BP36" s="156">
        <v>1</v>
      </c>
      <c r="BQ36" s="156">
        <v>1</v>
      </c>
      <c r="BR36" s="156" t="s">
        <v>931</v>
      </c>
      <c r="BS36" s="156"/>
      <c r="BT36" s="156"/>
      <c r="BU36" s="156"/>
      <c r="BV36" s="156" t="s">
        <v>288</v>
      </c>
      <c r="BW36" s="156" t="s">
        <v>288</v>
      </c>
      <c r="BX36" s="156" t="s">
        <v>288</v>
      </c>
      <c r="BY36" s="156">
        <v>2</v>
      </c>
      <c r="BZ36" s="156">
        <v>7</v>
      </c>
      <c r="CA36" s="156">
        <v>0</v>
      </c>
      <c r="CB36" s="156">
        <v>0</v>
      </c>
      <c r="CC36" s="156">
        <v>0</v>
      </c>
      <c r="CD36" s="157" t="s">
        <v>445</v>
      </c>
      <c r="CE36" s="159">
        <v>1</v>
      </c>
      <c r="CF36" s="157"/>
      <c r="CG36" s="157"/>
      <c r="CH36" s="157">
        <v>0.3541666666666667</v>
      </c>
      <c r="CI36" s="157">
        <v>0.3541666666666667</v>
      </c>
      <c r="CJ36" s="157">
        <v>0.71875</v>
      </c>
      <c r="CK36" s="157">
        <v>0.3541666666666667</v>
      </c>
      <c r="CL36" s="156" t="s">
        <v>292</v>
      </c>
      <c r="CM36" s="157" t="s">
        <v>445</v>
      </c>
      <c r="CN36" s="159">
        <v>1</v>
      </c>
      <c r="CO36" s="157">
        <v>0.3541666666666667</v>
      </c>
      <c r="CP36" s="157">
        <v>0.71875</v>
      </c>
      <c r="CQ36" s="157">
        <v>0</v>
      </c>
      <c r="CR36" s="157">
        <v>0</v>
      </c>
      <c r="CS36" s="157"/>
      <c r="CT36" s="157"/>
      <c r="CU36" s="156"/>
      <c r="CV36" s="156">
        <v>663</v>
      </c>
      <c r="CW36" s="156">
        <v>0</v>
      </c>
      <c r="CX36" s="156">
        <v>1472</v>
      </c>
      <c r="CY36" s="156" t="s">
        <v>288</v>
      </c>
      <c r="CZ36" s="156" t="s">
        <v>288</v>
      </c>
      <c r="DA36" s="156" t="s">
        <v>288</v>
      </c>
      <c r="DB36" s="156" t="s">
        <v>290</v>
      </c>
      <c r="DC36" s="156" t="s">
        <v>290</v>
      </c>
      <c r="DD36" s="156" t="s">
        <v>288</v>
      </c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 t="s">
        <v>288</v>
      </c>
      <c r="FW36" s="156" t="s">
        <v>288</v>
      </c>
      <c r="FX36" s="156" t="s">
        <v>290</v>
      </c>
      <c r="FY36" s="156" t="s">
        <v>288</v>
      </c>
      <c r="FZ36" s="156" t="s">
        <v>936</v>
      </c>
      <c r="GA36" s="156"/>
      <c r="GB36" s="156"/>
      <c r="GC36" s="156"/>
      <c r="GD36" s="156"/>
      <c r="GE36" s="156"/>
      <c r="GF36" s="156" t="s">
        <v>1180</v>
      </c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>
        <v>0</v>
      </c>
      <c r="HQ36" s="156">
        <v>1</v>
      </c>
      <c r="HR36" s="156">
        <v>5</v>
      </c>
      <c r="HS36" s="156">
        <v>30</v>
      </c>
      <c r="HT36" s="156">
        <v>0</v>
      </c>
      <c r="HU36" s="156" t="s">
        <v>290</v>
      </c>
      <c r="HV36" s="156" t="s">
        <v>290</v>
      </c>
      <c r="HW36" s="156" t="s">
        <v>290</v>
      </c>
      <c r="HX36" s="156" t="s">
        <v>1181</v>
      </c>
      <c r="HY36" s="156" t="s">
        <v>290</v>
      </c>
      <c r="HZ36" s="156" t="s">
        <v>290</v>
      </c>
      <c r="IA36" s="156" t="s">
        <v>290</v>
      </c>
      <c r="IB36" s="156" t="s">
        <v>290</v>
      </c>
      <c r="IC36" s="156" t="s">
        <v>290</v>
      </c>
      <c r="ID36" s="156" t="s">
        <v>290</v>
      </c>
      <c r="IE36" s="159" t="s">
        <v>290</v>
      </c>
      <c r="IF36" s="159" t="s">
        <v>290</v>
      </c>
      <c r="IG36" s="156" t="s">
        <v>290</v>
      </c>
      <c r="IH36" s="156">
        <v>47</v>
      </c>
      <c r="II36" s="156" t="s">
        <v>290</v>
      </c>
      <c r="IJ36" s="156" t="s">
        <v>518</v>
      </c>
      <c r="IK36" s="156" t="s">
        <v>519</v>
      </c>
      <c r="IL36" s="158">
        <v>35430</v>
      </c>
      <c r="IM36" s="158">
        <v>40909</v>
      </c>
      <c r="IN36" s="156" t="s">
        <v>288</v>
      </c>
      <c r="IO36" s="156" t="s">
        <v>288</v>
      </c>
      <c r="IP36" s="156" t="s">
        <v>288</v>
      </c>
      <c r="IQ36" s="156" t="s">
        <v>290</v>
      </c>
      <c r="IR36" s="156" t="s">
        <v>290</v>
      </c>
      <c r="IS36" s="156"/>
      <c r="IT36" s="156">
        <v>6</v>
      </c>
      <c r="IU36" s="156"/>
      <c r="IV36" s="156"/>
      <c r="IW36" s="156"/>
      <c r="IX36" s="156"/>
      <c r="IY36" s="156" t="s">
        <v>296</v>
      </c>
    </row>
    <row r="37" spans="1:259" ht="15">
      <c r="A37" s="156">
        <v>33</v>
      </c>
      <c r="B37" s="156" t="s">
        <v>520</v>
      </c>
      <c r="C37" s="156" t="s">
        <v>521</v>
      </c>
      <c r="D37" s="156">
        <v>604</v>
      </c>
      <c r="E37" s="156" t="s">
        <v>1410</v>
      </c>
      <c r="F37" s="156">
        <v>80</v>
      </c>
      <c r="G37" s="156" t="s">
        <v>523</v>
      </c>
      <c r="H37" s="156" t="s">
        <v>522</v>
      </c>
      <c r="I37" s="156" t="s">
        <v>1411</v>
      </c>
      <c r="J37" s="156">
        <v>1317</v>
      </c>
      <c r="K37" s="156" t="s">
        <v>524</v>
      </c>
      <c r="L37" s="156" t="s">
        <v>976</v>
      </c>
      <c r="M37" s="156" t="s">
        <v>1412</v>
      </c>
      <c r="N37" s="156" t="s">
        <v>314</v>
      </c>
      <c r="O37" s="156" t="s">
        <v>290</v>
      </c>
      <c r="P37" s="156" t="s">
        <v>1182</v>
      </c>
      <c r="Q37" s="156" t="s">
        <v>316</v>
      </c>
      <c r="R37" s="156" t="s">
        <v>288</v>
      </c>
      <c r="S37" s="156"/>
      <c r="T37" s="156"/>
      <c r="U37" s="156"/>
      <c r="V37" s="156">
        <v>0</v>
      </c>
      <c r="W37" s="156">
        <v>0</v>
      </c>
      <c r="X37" s="156">
        <v>1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56">
        <v>0</v>
      </c>
      <c r="AE37" s="156">
        <v>3</v>
      </c>
      <c r="AF37" s="156">
        <v>1</v>
      </c>
      <c r="AG37" s="156">
        <v>0</v>
      </c>
      <c r="AH37" s="156">
        <v>3</v>
      </c>
      <c r="AI37" s="156">
        <v>1</v>
      </c>
      <c r="AJ37" s="156">
        <v>0</v>
      </c>
      <c r="AK37" s="156">
        <v>0</v>
      </c>
      <c r="AL37" s="156">
        <v>0</v>
      </c>
      <c r="AM37" s="156">
        <v>0</v>
      </c>
      <c r="AN37" s="156">
        <v>1</v>
      </c>
      <c r="AO37" s="156">
        <v>0</v>
      </c>
      <c r="AP37" s="156">
        <v>0</v>
      </c>
      <c r="AQ37" s="156">
        <v>0</v>
      </c>
      <c r="AR37" s="156"/>
      <c r="AS37" s="156"/>
      <c r="AT37" s="156"/>
      <c r="AU37" s="156">
        <v>21</v>
      </c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 t="s">
        <v>290</v>
      </c>
      <c r="BW37" s="156" t="s">
        <v>288</v>
      </c>
      <c r="BX37" s="156" t="s">
        <v>290</v>
      </c>
      <c r="BY37" s="156">
        <v>0</v>
      </c>
      <c r="BZ37" s="156">
        <v>2</v>
      </c>
      <c r="CA37" s="156">
        <v>1</v>
      </c>
      <c r="CB37" s="156">
        <v>16</v>
      </c>
      <c r="CC37" s="156">
        <v>8</v>
      </c>
      <c r="CD37" s="157" t="s">
        <v>291</v>
      </c>
      <c r="CE37" s="159">
        <v>1</v>
      </c>
      <c r="CF37" s="157"/>
      <c r="CG37" s="157"/>
      <c r="CH37" s="157">
        <v>0.7083333333333334</v>
      </c>
      <c r="CI37" s="157">
        <v>0.4375</v>
      </c>
      <c r="CJ37" s="157"/>
      <c r="CK37" s="157"/>
      <c r="CL37" s="156" t="s">
        <v>292</v>
      </c>
      <c r="CM37" s="157" t="s">
        <v>293</v>
      </c>
      <c r="CN37" s="159">
        <v>1</v>
      </c>
      <c r="CO37" s="157"/>
      <c r="CP37" s="157"/>
      <c r="CQ37" s="157">
        <v>0.3541666666666667</v>
      </c>
      <c r="CR37" s="157">
        <v>0.71875</v>
      </c>
      <c r="CS37" s="157"/>
      <c r="CT37" s="157"/>
      <c r="CU37" s="156"/>
      <c r="CV37" s="156">
        <v>2857</v>
      </c>
      <c r="CW37" s="156">
        <v>736</v>
      </c>
      <c r="CX37" s="156">
        <v>1723</v>
      </c>
      <c r="CY37" s="156" t="s">
        <v>288</v>
      </c>
      <c r="CZ37" s="156" t="s">
        <v>288</v>
      </c>
      <c r="DA37" s="156" t="s">
        <v>290</v>
      </c>
      <c r="DB37" s="156" t="s">
        <v>290</v>
      </c>
      <c r="DC37" s="156" t="s">
        <v>290</v>
      </c>
      <c r="DD37" s="156" t="s">
        <v>288</v>
      </c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 t="s">
        <v>288</v>
      </c>
      <c r="FW37" s="156" t="s">
        <v>288</v>
      </c>
      <c r="FX37" s="156" t="s">
        <v>525</v>
      </c>
      <c r="FY37" s="156" t="s">
        <v>288</v>
      </c>
      <c r="FZ37" s="156" t="s">
        <v>936</v>
      </c>
      <c r="GA37" s="156"/>
      <c r="GB37" s="156"/>
      <c r="GC37" s="156"/>
      <c r="GD37" s="156"/>
      <c r="GE37" s="156"/>
      <c r="GF37" s="156" t="s">
        <v>977</v>
      </c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56"/>
      <c r="GV37" s="156"/>
      <c r="GW37" s="156"/>
      <c r="GX37" s="156"/>
      <c r="GY37" s="156"/>
      <c r="GZ37" s="156"/>
      <c r="HA37" s="156"/>
      <c r="HB37" s="156"/>
      <c r="HC37" s="156"/>
      <c r="HD37" s="156"/>
      <c r="HE37" s="156"/>
      <c r="HF37" s="156"/>
      <c r="HG37" s="156"/>
      <c r="HH37" s="156"/>
      <c r="HI37" s="156"/>
      <c r="HJ37" s="156"/>
      <c r="HK37" s="156"/>
      <c r="HL37" s="156"/>
      <c r="HM37" s="156"/>
      <c r="HN37" s="156"/>
      <c r="HO37" s="156"/>
      <c r="HP37" s="156">
        <v>0</v>
      </c>
      <c r="HQ37" s="156">
        <v>0</v>
      </c>
      <c r="HR37" s="156">
        <v>0</v>
      </c>
      <c r="HS37" s="156">
        <v>23</v>
      </c>
      <c r="HT37" s="156">
        <v>0</v>
      </c>
      <c r="HU37" s="156">
        <v>0</v>
      </c>
      <c r="HV37" s="156">
        <v>0</v>
      </c>
      <c r="HW37" s="156">
        <v>0</v>
      </c>
      <c r="HX37" s="156">
        <v>39</v>
      </c>
      <c r="HY37" s="156">
        <v>0</v>
      </c>
      <c r="HZ37" s="156">
        <v>0</v>
      </c>
      <c r="IA37" s="156">
        <v>0</v>
      </c>
      <c r="IB37" s="156">
        <v>0</v>
      </c>
      <c r="IC37" s="156">
        <v>0</v>
      </c>
      <c r="ID37" s="156">
        <v>0</v>
      </c>
      <c r="IE37" s="159">
        <v>0</v>
      </c>
      <c r="IF37" s="159">
        <v>0</v>
      </c>
      <c r="IG37" s="156">
        <v>0</v>
      </c>
      <c r="IH37" s="156">
        <v>0</v>
      </c>
      <c r="II37" s="156">
        <v>0</v>
      </c>
      <c r="IJ37" s="156" t="s">
        <v>526</v>
      </c>
      <c r="IK37" s="156" t="s">
        <v>527</v>
      </c>
      <c r="IL37" s="158">
        <v>37165</v>
      </c>
      <c r="IM37" s="158">
        <v>39845</v>
      </c>
      <c r="IN37" s="156" t="s">
        <v>288</v>
      </c>
      <c r="IO37" s="156" t="s">
        <v>288</v>
      </c>
      <c r="IP37" s="156" t="s">
        <v>288</v>
      </c>
      <c r="IQ37" s="156" t="s">
        <v>288</v>
      </c>
      <c r="IR37" s="156" t="s">
        <v>290</v>
      </c>
      <c r="IS37" s="156"/>
      <c r="IT37" s="156">
        <v>6</v>
      </c>
      <c r="IU37" s="156"/>
      <c r="IV37" s="156"/>
      <c r="IW37" s="156"/>
      <c r="IX37" s="156"/>
      <c r="IY37" s="156" t="s">
        <v>296</v>
      </c>
    </row>
    <row r="38" spans="1:259" ht="15">
      <c r="A38" s="156">
        <v>34</v>
      </c>
      <c r="B38" s="156" t="s">
        <v>528</v>
      </c>
      <c r="C38" s="156" t="s">
        <v>529</v>
      </c>
      <c r="D38" s="156">
        <v>613</v>
      </c>
      <c r="E38" s="156" t="s">
        <v>486</v>
      </c>
      <c r="F38" s="156">
        <v>295</v>
      </c>
      <c r="G38" s="156" t="s">
        <v>531</v>
      </c>
      <c r="H38" s="156" t="s">
        <v>530</v>
      </c>
      <c r="I38" s="156" t="s">
        <v>532</v>
      </c>
      <c r="J38" s="156" t="s">
        <v>283</v>
      </c>
      <c r="K38" s="156" t="s">
        <v>1183</v>
      </c>
      <c r="L38" s="156" t="s">
        <v>1184</v>
      </c>
      <c r="M38" s="156" t="s">
        <v>533</v>
      </c>
      <c r="N38" s="156" t="s">
        <v>314</v>
      </c>
      <c r="O38" s="156" t="s">
        <v>288</v>
      </c>
      <c r="P38" s="156" t="s">
        <v>1185</v>
      </c>
      <c r="Q38" s="156" t="s">
        <v>1186</v>
      </c>
      <c r="R38" s="156" t="s">
        <v>288</v>
      </c>
      <c r="S38" s="156"/>
      <c r="T38" s="156"/>
      <c r="U38" s="156"/>
      <c r="V38" s="156">
        <v>1</v>
      </c>
      <c r="W38" s="156">
        <v>0</v>
      </c>
      <c r="X38" s="156">
        <v>0</v>
      </c>
      <c r="Y38" s="156">
        <v>0</v>
      </c>
      <c r="Z38" s="156">
        <v>0</v>
      </c>
      <c r="AA38" s="156">
        <v>1</v>
      </c>
      <c r="AB38" s="156">
        <v>0</v>
      </c>
      <c r="AC38" s="156">
        <v>0</v>
      </c>
      <c r="AD38" s="156">
        <v>2</v>
      </c>
      <c r="AE38" s="156">
        <v>8</v>
      </c>
      <c r="AF38" s="156">
        <v>0</v>
      </c>
      <c r="AG38" s="156">
        <v>0</v>
      </c>
      <c r="AH38" s="156">
        <v>9.75</v>
      </c>
      <c r="AI38" s="156">
        <v>3</v>
      </c>
      <c r="AJ38" s="156">
        <v>0</v>
      </c>
      <c r="AK38" s="156">
        <v>0</v>
      </c>
      <c r="AL38" s="156">
        <v>0</v>
      </c>
      <c r="AM38" s="156">
        <v>0</v>
      </c>
      <c r="AN38" s="156">
        <v>0</v>
      </c>
      <c r="AO38" s="156">
        <v>0</v>
      </c>
      <c r="AP38" s="156">
        <v>2</v>
      </c>
      <c r="AQ38" s="156">
        <v>0.25</v>
      </c>
      <c r="AR38" s="156">
        <v>4</v>
      </c>
      <c r="AS38" s="156">
        <v>6</v>
      </c>
      <c r="AT38" s="156" t="s">
        <v>931</v>
      </c>
      <c r="AU38" s="156">
        <v>12</v>
      </c>
      <c r="AV38" s="156">
        <v>24</v>
      </c>
      <c r="AW38" s="156" t="s">
        <v>931</v>
      </c>
      <c r="AX38" s="156">
        <v>24</v>
      </c>
      <c r="AY38" s="156" t="s">
        <v>932</v>
      </c>
      <c r="AZ38" s="156"/>
      <c r="BA38" s="156"/>
      <c r="BB38" s="156"/>
      <c r="BC38" s="156">
        <v>2</v>
      </c>
      <c r="BD38" s="156">
        <v>8</v>
      </c>
      <c r="BE38" s="156" t="s">
        <v>932</v>
      </c>
      <c r="BF38" s="156"/>
      <c r="BG38" s="156"/>
      <c r="BH38" s="156">
        <v>2</v>
      </c>
      <c r="BI38" s="156">
        <v>1</v>
      </c>
      <c r="BJ38" s="156" t="s">
        <v>935</v>
      </c>
      <c r="BK38" s="156"/>
      <c r="BL38" s="156"/>
      <c r="BM38" s="156"/>
      <c r="BN38" s="156">
        <v>2</v>
      </c>
      <c r="BO38" s="156" t="s">
        <v>932</v>
      </c>
      <c r="BP38" s="156">
        <v>3</v>
      </c>
      <c r="BQ38" s="156">
        <v>4.25</v>
      </c>
      <c r="BR38" s="156" t="s">
        <v>932</v>
      </c>
      <c r="BS38" s="156">
        <v>13</v>
      </c>
      <c r="BT38" s="156">
        <v>9.2</v>
      </c>
      <c r="BU38" s="156" t="s">
        <v>932</v>
      </c>
      <c r="BV38" s="156" t="s">
        <v>288</v>
      </c>
      <c r="BW38" s="156" t="s">
        <v>288</v>
      </c>
      <c r="BX38" s="156" t="s">
        <v>288</v>
      </c>
      <c r="BY38" s="156">
        <v>2</v>
      </c>
      <c r="BZ38" s="156">
        <v>10</v>
      </c>
      <c r="CA38" s="156">
        <v>0</v>
      </c>
      <c r="CB38" s="156">
        <v>0</v>
      </c>
      <c r="CC38" s="156">
        <v>0</v>
      </c>
      <c r="CD38" s="157" t="s">
        <v>291</v>
      </c>
      <c r="CE38" s="159">
        <v>1</v>
      </c>
      <c r="CF38" s="157"/>
      <c r="CG38" s="157"/>
      <c r="CH38" s="157">
        <v>0.71875</v>
      </c>
      <c r="CI38" s="157">
        <v>0</v>
      </c>
      <c r="CJ38" s="157">
        <v>0.2708333333333333</v>
      </c>
      <c r="CK38" s="157">
        <v>0.3541666666666667</v>
      </c>
      <c r="CL38" s="156" t="s">
        <v>292</v>
      </c>
      <c r="CM38" s="157" t="s">
        <v>293</v>
      </c>
      <c r="CN38" s="159">
        <v>1</v>
      </c>
      <c r="CO38" s="157"/>
      <c r="CP38" s="157"/>
      <c r="CQ38" s="157">
        <v>0.3541666666666667</v>
      </c>
      <c r="CR38" s="157">
        <v>0.71875</v>
      </c>
      <c r="CS38" s="157"/>
      <c r="CT38" s="157"/>
      <c r="CU38" s="156"/>
      <c r="CV38" s="156">
        <v>851</v>
      </c>
      <c r="CW38" s="156">
        <v>709</v>
      </c>
      <c r="CX38" s="156">
        <v>2802</v>
      </c>
      <c r="CY38" s="156" t="s">
        <v>288</v>
      </c>
      <c r="CZ38" s="156" t="s">
        <v>288</v>
      </c>
      <c r="DA38" s="156" t="s">
        <v>288</v>
      </c>
      <c r="DB38" s="156" t="s">
        <v>288</v>
      </c>
      <c r="DC38" s="156" t="s">
        <v>290</v>
      </c>
      <c r="DD38" s="156" t="s">
        <v>288</v>
      </c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 t="s">
        <v>288</v>
      </c>
      <c r="FW38" s="156" t="s">
        <v>288</v>
      </c>
      <c r="FX38" s="156" t="s">
        <v>517</v>
      </c>
      <c r="FY38" s="156" t="s">
        <v>288</v>
      </c>
      <c r="FZ38" s="156" t="s">
        <v>965</v>
      </c>
      <c r="GA38" s="156"/>
      <c r="GB38" s="156"/>
      <c r="GC38" s="156"/>
      <c r="GD38" s="156"/>
      <c r="GE38" s="156"/>
      <c r="GF38" s="156" t="s">
        <v>332</v>
      </c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56"/>
      <c r="GV38" s="156"/>
      <c r="GW38" s="156"/>
      <c r="GX38" s="156"/>
      <c r="GY38" s="156"/>
      <c r="GZ38" s="156"/>
      <c r="HA38" s="156"/>
      <c r="HB38" s="156"/>
      <c r="HC38" s="156"/>
      <c r="HD38" s="156"/>
      <c r="HE38" s="156"/>
      <c r="HF38" s="156"/>
      <c r="HG38" s="156"/>
      <c r="HH38" s="156"/>
      <c r="HI38" s="156"/>
      <c r="HJ38" s="156"/>
      <c r="HK38" s="156"/>
      <c r="HL38" s="156"/>
      <c r="HM38" s="156"/>
      <c r="HN38" s="156"/>
      <c r="HO38" s="156"/>
      <c r="HP38" s="156" t="s">
        <v>290</v>
      </c>
      <c r="HQ38" s="156" t="s">
        <v>290</v>
      </c>
      <c r="HR38" s="156">
        <v>1</v>
      </c>
      <c r="HS38" s="156">
        <v>1042</v>
      </c>
      <c r="HT38" s="156" t="s">
        <v>290</v>
      </c>
      <c r="HU38" s="156" t="s">
        <v>290</v>
      </c>
      <c r="HV38" s="156" t="s">
        <v>290</v>
      </c>
      <c r="HW38" s="156" t="s">
        <v>290</v>
      </c>
      <c r="HX38" s="156">
        <v>2</v>
      </c>
      <c r="HY38" s="156" t="s">
        <v>290</v>
      </c>
      <c r="HZ38" s="156" t="s">
        <v>290</v>
      </c>
      <c r="IA38" s="156" t="s">
        <v>290</v>
      </c>
      <c r="IB38" s="156" t="s">
        <v>290</v>
      </c>
      <c r="IC38" s="156" t="s">
        <v>290</v>
      </c>
      <c r="ID38" s="156" t="s">
        <v>290</v>
      </c>
      <c r="IE38" s="159" t="s">
        <v>290</v>
      </c>
      <c r="IF38" s="159" t="s">
        <v>290</v>
      </c>
      <c r="IG38" s="156" t="s">
        <v>290</v>
      </c>
      <c r="IH38" s="156" t="s">
        <v>290</v>
      </c>
      <c r="II38" s="156" t="s">
        <v>290</v>
      </c>
      <c r="IJ38" s="156" t="s">
        <v>534</v>
      </c>
      <c r="IK38" s="156" t="s">
        <v>340</v>
      </c>
      <c r="IL38" s="158">
        <v>36647</v>
      </c>
      <c r="IM38" s="158">
        <v>40210</v>
      </c>
      <c r="IN38" s="156" t="s">
        <v>288</v>
      </c>
      <c r="IO38" s="156" t="s">
        <v>288</v>
      </c>
      <c r="IP38" s="156" t="s">
        <v>288</v>
      </c>
      <c r="IQ38" s="156" t="s">
        <v>288</v>
      </c>
      <c r="IR38" s="156" t="s">
        <v>288</v>
      </c>
      <c r="IS38" s="156"/>
      <c r="IT38" s="156">
        <v>6</v>
      </c>
      <c r="IU38" s="156"/>
      <c r="IV38" s="156"/>
      <c r="IW38" s="156"/>
      <c r="IX38" s="156"/>
      <c r="IY38" s="156"/>
    </row>
    <row r="39" spans="1:259" ht="15">
      <c r="A39" s="156">
        <v>35</v>
      </c>
      <c r="B39" s="156" t="s">
        <v>535</v>
      </c>
      <c r="C39" s="156" t="s">
        <v>1187</v>
      </c>
      <c r="D39" s="156">
        <v>614</v>
      </c>
      <c r="E39" s="156" t="s">
        <v>309</v>
      </c>
      <c r="F39" s="156">
        <v>152</v>
      </c>
      <c r="G39" s="156" t="s">
        <v>536</v>
      </c>
      <c r="H39" s="156" t="s">
        <v>1188</v>
      </c>
      <c r="I39" s="156" t="s">
        <v>537</v>
      </c>
      <c r="J39" s="156">
        <v>2672</v>
      </c>
      <c r="K39" s="156" t="s">
        <v>1413</v>
      </c>
      <c r="L39" s="156" t="s">
        <v>1414</v>
      </c>
      <c r="M39" s="156" t="s">
        <v>1415</v>
      </c>
      <c r="N39" s="156" t="s">
        <v>314</v>
      </c>
      <c r="O39" s="156" t="s">
        <v>290</v>
      </c>
      <c r="P39" s="156" t="s">
        <v>538</v>
      </c>
      <c r="Q39" s="156"/>
      <c r="R39" s="156" t="s">
        <v>290</v>
      </c>
      <c r="S39" s="156"/>
      <c r="T39" s="156"/>
      <c r="U39" s="156"/>
      <c r="V39" s="156">
        <v>1</v>
      </c>
      <c r="W39" s="156">
        <v>0</v>
      </c>
      <c r="X39" s="156">
        <v>1</v>
      </c>
      <c r="Y39" s="156">
        <v>1</v>
      </c>
      <c r="Z39" s="156">
        <v>0</v>
      </c>
      <c r="AA39" s="156">
        <v>1</v>
      </c>
      <c r="AB39" s="156">
        <v>0</v>
      </c>
      <c r="AC39" s="156">
        <v>0</v>
      </c>
      <c r="AD39" s="156">
        <v>1</v>
      </c>
      <c r="AE39" s="156">
        <v>1</v>
      </c>
      <c r="AF39" s="156">
        <v>0</v>
      </c>
      <c r="AG39" s="156">
        <v>1</v>
      </c>
      <c r="AH39" s="156">
        <v>3</v>
      </c>
      <c r="AI39" s="156">
        <v>4</v>
      </c>
      <c r="AJ39" s="156">
        <v>0</v>
      </c>
      <c r="AK39" s="156">
        <v>0</v>
      </c>
      <c r="AL39" s="156">
        <v>0.25</v>
      </c>
      <c r="AM39" s="156">
        <v>0.25</v>
      </c>
      <c r="AN39" s="156">
        <v>0</v>
      </c>
      <c r="AO39" s="156">
        <v>0</v>
      </c>
      <c r="AP39" s="156">
        <v>0</v>
      </c>
      <c r="AQ39" s="156">
        <v>1</v>
      </c>
      <c r="AR39" s="156">
        <v>4</v>
      </c>
      <c r="AS39" s="156">
        <v>6</v>
      </c>
      <c r="AT39" s="156" t="s">
        <v>931</v>
      </c>
      <c r="AU39" s="156">
        <v>20</v>
      </c>
      <c r="AV39" s="156">
        <v>1</v>
      </c>
      <c r="AW39" s="156" t="s">
        <v>931</v>
      </c>
      <c r="AX39" s="156">
        <v>2</v>
      </c>
      <c r="AY39" s="156" t="s">
        <v>935</v>
      </c>
      <c r="AZ39" s="156"/>
      <c r="BA39" s="156"/>
      <c r="BB39" s="156"/>
      <c r="BC39" s="156"/>
      <c r="BD39" s="156"/>
      <c r="BE39" s="156"/>
      <c r="BF39" s="156"/>
      <c r="BG39" s="156"/>
      <c r="BH39" s="156">
        <v>1</v>
      </c>
      <c r="BI39" s="156">
        <v>0.5</v>
      </c>
      <c r="BJ39" s="156" t="s">
        <v>931</v>
      </c>
      <c r="BK39" s="156">
        <v>1</v>
      </c>
      <c r="BL39" s="156">
        <v>1</v>
      </c>
      <c r="BM39" s="156" t="s">
        <v>932</v>
      </c>
      <c r="BN39" s="156"/>
      <c r="BO39" s="156"/>
      <c r="BP39" s="156">
        <v>1</v>
      </c>
      <c r="BQ39" s="156">
        <v>0.5</v>
      </c>
      <c r="BR39" s="156" t="s">
        <v>931</v>
      </c>
      <c r="BS39" s="156"/>
      <c r="BT39" s="156"/>
      <c r="BU39" s="156"/>
      <c r="BV39" s="156" t="s">
        <v>288</v>
      </c>
      <c r="BW39" s="156" t="s">
        <v>288</v>
      </c>
      <c r="BX39" s="156" t="s">
        <v>288</v>
      </c>
      <c r="BY39" s="156">
        <v>3</v>
      </c>
      <c r="BZ39" s="156">
        <v>2</v>
      </c>
      <c r="CA39" s="156">
        <v>0</v>
      </c>
      <c r="CB39" s="156">
        <v>19</v>
      </c>
      <c r="CC39" s="156">
        <v>0</v>
      </c>
      <c r="CD39" s="157" t="s">
        <v>291</v>
      </c>
      <c r="CE39" s="159">
        <v>1</v>
      </c>
      <c r="CF39" s="157"/>
      <c r="CG39" s="157"/>
      <c r="CH39" s="157">
        <v>0.71875</v>
      </c>
      <c r="CI39" s="157">
        <v>0.3541666666666667</v>
      </c>
      <c r="CJ39" s="157"/>
      <c r="CK39" s="157"/>
      <c r="CL39" s="156" t="s">
        <v>292</v>
      </c>
      <c r="CM39" s="157" t="s">
        <v>293</v>
      </c>
      <c r="CN39" s="159">
        <v>1</v>
      </c>
      <c r="CO39" s="157"/>
      <c r="CP39" s="157"/>
      <c r="CQ39" s="157">
        <v>0.3541666666666667</v>
      </c>
      <c r="CR39" s="157">
        <v>0.71875</v>
      </c>
      <c r="CS39" s="157"/>
      <c r="CT39" s="157"/>
      <c r="CU39" s="156" t="s">
        <v>933</v>
      </c>
      <c r="CV39" s="156">
        <v>960</v>
      </c>
      <c r="CW39" s="156">
        <v>806</v>
      </c>
      <c r="CX39" s="156" t="s">
        <v>991</v>
      </c>
      <c r="CY39" s="156" t="s">
        <v>288</v>
      </c>
      <c r="CZ39" s="156" t="s">
        <v>288</v>
      </c>
      <c r="DA39" s="156" t="s">
        <v>288</v>
      </c>
      <c r="DB39" s="156" t="s">
        <v>288</v>
      </c>
      <c r="DC39" s="156" t="s">
        <v>290</v>
      </c>
      <c r="DD39" s="156" t="s">
        <v>288</v>
      </c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 t="s">
        <v>288</v>
      </c>
      <c r="FW39" s="156" t="s">
        <v>290</v>
      </c>
      <c r="FX39" s="156" t="s">
        <v>290</v>
      </c>
      <c r="FY39" s="156" t="s">
        <v>288</v>
      </c>
      <c r="FZ39" s="156" t="s">
        <v>936</v>
      </c>
      <c r="GA39" s="156"/>
      <c r="GB39" s="156"/>
      <c r="GC39" s="156"/>
      <c r="GD39" s="156"/>
      <c r="GE39" s="156"/>
      <c r="GF39" s="156" t="s">
        <v>290</v>
      </c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>
        <v>0</v>
      </c>
      <c r="HQ39" s="156">
        <v>0</v>
      </c>
      <c r="HR39" s="156">
        <v>0</v>
      </c>
      <c r="HS39" s="156">
        <v>45</v>
      </c>
      <c r="HT39" s="156" t="s">
        <v>290</v>
      </c>
      <c r="HU39" s="156" t="s">
        <v>290</v>
      </c>
      <c r="HV39" s="156" t="s">
        <v>290</v>
      </c>
      <c r="HW39" s="156" t="s">
        <v>290</v>
      </c>
      <c r="HX39" s="156" t="s">
        <v>290</v>
      </c>
      <c r="HY39" s="156" t="s">
        <v>290</v>
      </c>
      <c r="HZ39" s="156" t="s">
        <v>290</v>
      </c>
      <c r="IA39" s="156" t="s">
        <v>290</v>
      </c>
      <c r="IB39" s="156" t="s">
        <v>290</v>
      </c>
      <c r="IC39" s="156" t="s">
        <v>290</v>
      </c>
      <c r="ID39" s="156" t="s">
        <v>290</v>
      </c>
      <c r="IE39" s="159" t="s">
        <v>290</v>
      </c>
      <c r="IF39" s="159" t="s">
        <v>290</v>
      </c>
      <c r="IG39" s="156" t="s">
        <v>290</v>
      </c>
      <c r="IH39" s="156" t="s">
        <v>290</v>
      </c>
      <c r="II39" s="156" t="s">
        <v>290</v>
      </c>
      <c r="IJ39" s="156" t="s">
        <v>427</v>
      </c>
      <c r="IK39" s="156" t="s">
        <v>539</v>
      </c>
      <c r="IL39" s="158">
        <v>35946</v>
      </c>
      <c r="IM39" s="158">
        <v>42125</v>
      </c>
      <c r="IN39" s="156" t="s">
        <v>288</v>
      </c>
      <c r="IO39" s="156" t="s">
        <v>288</v>
      </c>
      <c r="IP39" s="156" t="s">
        <v>288</v>
      </c>
      <c r="IQ39" s="156" t="s">
        <v>288</v>
      </c>
      <c r="IR39" s="156" t="s">
        <v>290</v>
      </c>
      <c r="IS39" s="156"/>
      <c r="IT39" s="156">
        <v>6</v>
      </c>
      <c r="IU39" s="156"/>
      <c r="IV39" s="156"/>
      <c r="IW39" s="156"/>
      <c r="IX39" s="156"/>
      <c r="IY39" s="156" t="s">
        <v>296</v>
      </c>
    </row>
    <row r="40" spans="1:259" ht="15">
      <c r="A40" s="156">
        <v>36</v>
      </c>
      <c r="B40" s="156" t="s">
        <v>540</v>
      </c>
      <c r="C40" s="156" t="s">
        <v>1189</v>
      </c>
      <c r="D40" s="156">
        <v>632</v>
      </c>
      <c r="E40" s="156" t="s">
        <v>486</v>
      </c>
      <c r="F40" s="156">
        <v>347</v>
      </c>
      <c r="G40" s="156" t="s">
        <v>542</v>
      </c>
      <c r="H40" s="156" t="s">
        <v>541</v>
      </c>
      <c r="I40" s="156" t="s">
        <v>543</v>
      </c>
      <c r="J40" s="156" t="s">
        <v>283</v>
      </c>
      <c r="K40" s="156" t="s">
        <v>544</v>
      </c>
      <c r="L40" s="156" t="s">
        <v>1190</v>
      </c>
      <c r="M40" s="156" t="s">
        <v>545</v>
      </c>
      <c r="N40" s="156" t="s">
        <v>314</v>
      </c>
      <c r="O40" s="156" t="s">
        <v>290</v>
      </c>
      <c r="P40" s="156" t="s">
        <v>546</v>
      </c>
      <c r="Q40" s="156" t="s">
        <v>316</v>
      </c>
      <c r="R40" s="156" t="s">
        <v>288</v>
      </c>
      <c r="S40" s="156"/>
      <c r="T40" s="156"/>
      <c r="U40" s="156"/>
      <c r="V40" s="156">
        <v>1</v>
      </c>
      <c r="W40" s="156">
        <v>0</v>
      </c>
      <c r="X40" s="156">
        <v>1</v>
      </c>
      <c r="Y40" s="156">
        <v>0</v>
      </c>
      <c r="Z40" s="156">
        <v>1</v>
      </c>
      <c r="AA40" s="156">
        <v>2</v>
      </c>
      <c r="AB40" s="156">
        <v>1</v>
      </c>
      <c r="AC40" s="156">
        <v>0</v>
      </c>
      <c r="AD40" s="156">
        <v>0</v>
      </c>
      <c r="AE40" s="156">
        <v>4</v>
      </c>
      <c r="AF40" s="156">
        <v>2</v>
      </c>
      <c r="AG40" s="156">
        <v>0</v>
      </c>
      <c r="AH40" s="156">
        <v>7</v>
      </c>
      <c r="AI40" s="156">
        <v>1</v>
      </c>
      <c r="AJ40" s="156">
        <v>0</v>
      </c>
      <c r="AK40" s="156">
        <v>1</v>
      </c>
      <c r="AL40" s="156">
        <v>0</v>
      </c>
      <c r="AM40" s="156">
        <v>1</v>
      </c>
      <c r="AN40" s="156">
        <v>3</v>
      </c>
      <c r="AO40" s="156">
        <v>1</v>
      </c>
      <c r="AP40" s="156">
        <v>1</v>
      </c>
      <c r="AQ40" s="156">
        <v>0</v>
      </c>
      <c r="AR40" s="156">
        <v>1</v>
      </c>
      <c r="AS40" s="156">
        <v>1.5</v>
      </c>
      <c r="AT40" s="156" t="s">
        <v>931</v>
      </c>
      <c r="AU40" s="156">
        <v>40</v>
      </c>
      <c r="AV40" s="156">
        <v>20</v>
      </c>
      <c r="AW40" s="156" t="s">
        <v>935</v>
      </c>
      <c r="AX40" s="156">
        <v>40</v>
      </c>
      <c r="AY40" s="156" t="s">
        <v>932</v>
      </c>
      <c r="AZ40" s="156"/>
      <c r="BA40" s="156"/>
      <c r="BB40" s="156"/>
      <c r="BC40" s="156">
        <v>9</v>
      </c>
      <c r="BD40" s="156">
        <v>54</v>
      </c>
      <c r="BE40" s="156" t="s">
        <v>932</v>
      </c>
      <c r="BF40" s="156">
        <v>27</v>
      </c>
      <c r="BG40" s="156" t="s">
        <v>932</v>
      </c>
      <c r="BH40" s="156">
        <v>1</v>
      </c>
      <c r="BI40" s="156">
        <v>1.5</v>
      </c>
      <c r="BJ40" s="156" t="s">
        <v>931</v>
      </c>
      <c r="BK40" s="156"/>
      <c r="BL40" s="156"/>
      <c r="BM40" s="156"/>
      <c r="BN40" s="156"/>
      <c r="BO40" s="156"/>
      <c r="BP40" s="156">
        <v>7</v>
      </c>
      <c r="BQ40" s="156">
        <v>2.2</v>
      </c>
      <c r="BR40" s="156" t="s">
        <v>360</v>
      </c>
      <c r="BS40" s="156">
        <v>1</v>
      </c>
      <c r="BT40" s="156">
        <v>0.5</v>
      </c>
      <c r="BU40" s="156" t="s">
        <v>360</v>
      </c>
      <c r="BV40" s="156" t="s">
        <v>288</v>
      </c>
      <c r="BW40" s="156" t="s">
        <v>288</v>
      </c>
      <c r="BX40" s="156" t="s">
        <v>288</v>
      </c>
      <c r="BY40" s="156">
        <v>2</v>
      </c>
      <c r="BZ40" s="156">
        <v>3</v>
      </c>
      <c r="CA40" s="156">
        <v>4</v>
      </c>
      <c r="CB40" s="156">
        <v>0</v>
      </c>
      <c r="CC40" s="156">
        <v>0</v>
      </c>
      <c r="CD40" s="157" t="s">
        <v>303</v>
      </c>
      <c r="CE40" s="159">
        <v>1</v>
      </c>
      <c r="CF40" s="157">
        <v>0.71875</v>
      </c>
      <c r="CG40" s="157">
        <v>0.3541666666666667</v>
      </c>
      <c r="CH40" s="157"/>
      <c r="CI40" s="157"/>
      <c r="CJ40" s="157"/>
      <c r="CK40" s="157"/>
      <c r="CL40" s="156" t="s">
        <v>292</v>
      </c>
      <c r="CM40" s="157" t="s">
        <v>293</v>
      </c>
      <c r="CN40" s="159">
        <v>1</v>
      </c>
      <c r="CO40" s="157">
        <v>0.3541666666666667</v>
      </c>
      <c r="CP40" s="157">
        <v>0.71875</v>
      </c>
      <c r="CQ40" s="157"/>
      <c r="CR40" s="157"/>
      <c r="CS40" s="157"/>
      <c r="CT40" s="157"/>
      <c r="CU40" s="156" t="s">
        <v>933</v>
      </c>
      <c r="CV40" s="156">
        <v>755</v>
      </c>
      <c r="CW40" s="156">
        <v>1302</v>
      </c>
      <c r="CX40" s="156">
        <v>967</v>
      </c>
      <c r="CY40" s="156" t="s">
        <v>288</v>
      </c>
      <c r="CZ40" s="156" t="s">
        <v>288</v>
      </c>
      <c r="DA40" s="156" t="s">
        <v>288</v>
      </c>
      <c r="DB40" s="156" t="s">
        <v>288</v>
      </c>
      <c r="DC40" s="156" t="s">
        <v>290</v>
      </c>
      <c r="DD40" s="156" t="s">
        <v>288</v>
      </c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 t="s">
        <v>288</v>
      </c>
      <c r="FW40" s="156" t="s">
        <v>288</v>
      </c>
      <c r="FX40" s="156" t="s">
        <v>368</v>
      </c>
      <c r="FY40" s="156" t="s">
        <v>288</v>
      </c>
      <c r="FZ40" s="156" t="s">
        <v>934</v>
      </c>
      <c r="GA40" s="156"/>
      <c r="GB40" s="156"/>
      <c r="GC40" s="156"/>
      <c r="GD40" s="156"/>
      <c r="GE40" s="156"/>
      <c r="GF40" s="156" t="s">
        <v>982</v>
      </c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6"/>
      <c r="HJ40" s="156"/>
      <c r="HK40" s="156"/>
      <c r="HL40" s="156"/>
      <c r="HM40" s="156"/>
      <c r="HN40" s="156"/>
      <c r="HO40" s="156"/>
      <c r="HP40" s="156">
        <v>8</v>
      </c>
      <c r="HQ40" s="156">
        <v>8</v>
      </c>
      <c r="HR40" s="156">
        <v>5</v>
      </c>
      <c r="HS40" s="156">
        <v>1</v>
      </c>
      <c r="HT40" s="156">
        <v>10</v>
      </c>
      <c r="HU40" s="156">
        <v>45</v>
      </c>
      <c r="HV40" s="156">
        <v>45</v>
      </c>
      <c r="HW40" s="156" t="s">
        <v>1191</v>
      </c>
      <c r="HX40" s="156" t="s">
        <v>1191</v>
      </c>
      <c r="HY40" s="156" t="s">
        <v>1191</v>
      </c>
      <c r="HZ40" s="156" t="s">
        <v>1191</v>
      </c>
      <c r="IA40" s="156" t="s">
        <v>1191</v>
      </c>
      <c r="IB40" s="156" t="s">
        <v>1191</v>
      </c>
      <c r="IC40" s="156" t="s">
        <v>1191</v>
      </c>
      <c r="ID40" s="156" t="s">
        <v>1191</v>
      </c>
      <c r="IE40" s="159" t="s">
        <v>1191</v>
      </c>
      <c r="IF40" s="159" t="s">
        <v>1191</v>
      </c>
      <c r="IG40" s="156" t="s">
        <v>1191</v>
      </c>
      <c r="IH40" s="156" t="s">
        <v>1191</v>
      </c>
      <c r="II40" s="156" t="s">
        <v>1191</v>
      </c>
      <c r="IJ40" s="156" t="s">
        <v>547</v>
      </c>
      <c r="IK40" s="156" t="s">
        <v>548</v>
      </c>
      <c r="IL40" s="158">
        <v>36465</v>
      </c>
      <c r="IM40" s="158">
        <v>38443</v>
      </c>
      <c r="IN40" s="156" t="s">
        <v>288</v>
      </c>
      <c r="IO40" s="156" t="s">
        <v>288</v>
      </c>
      <c r="IP40" s="156" t="s">
        <v>288</v>
      </c>
      <c r="IQ40" s="156" t="s">
        <v>288</v>
      </c>
      <c r="IR40" s="156" t="s">
        <v>288</v>
      </c>
      <c r="IS40" s="156"/>
      <c r="IT40" s="156">
        <v>6</v>
      </c>
      <c r="IU40" s="156"/>
      <c r="IV40" s="156"/>
      <c r="IW40" s="156"/>
      <c r="IX40" s="156"/>
      <c r="IY40" s="156" t="s">
        <v>296</v>
      </c>
    </row>
    <row r="41" spans="1:259" ht="15">
      <c r="A41" s="156">
        <v>37</v>
      </c>
      <c r="B41" s="156" t="s">
        <v>549</v>
      </c>
      <c r="C41" s="156" t="s">
        <v>550</v>
      </c>
      <c r="D41" s="156">
        <v>612</v>
      </c>
      <c r="E41" s="156" t="s">
        <v>1416</v>
      </c>
      <c r="F41" s="156">
        <v>360</v>
      </c>
      <c r="G41" s="156" t="s">
        <v>551</v>
      </c>
      <c r="H41" s="156" t="s">
        <v>1192</v>
      </c>
      <c r="I41" s="156" t="s">
        <v>552</v>
      </c>
      <c r="J41" s="156" t="s">
        <v>283</v>
      </c>
      <c r="K41" s="156" t="s">
        <v>1193</v>
      </c>
      <c r="L41" s="156" t="s">
        <v>1194</v>
      </c>
      <c r="M41" s="156" t="s">
        <v>1417</v>
      </c>
      <c r="N41" s="156" t="s">
        <v>314</v>
      </c>
      <c r="O41" s="156" t="s">
        <v>290</v>
      </c>
      <c r="P41" s="156" t="s">
        <v>553</v>
      </c>
      <c r="Q41" s="156" t="s">
        <v>1195</v>
      </c>
      <c r="R41" s="156" t="s">
        <v>288</v>
      </c>
      <c r="S41" s="156"/>
      <c r="T41" s="156"/>
      <c r="U41" s="156"/>
      <c r="V41" s="156">
        <v>1</v>
      </c>
      <c r="W41" s="156">
        <v>0</v>
      </c>
      <c r="X41" s="156">
        <v>1</v>
      </c>
      <c r="Y41" s="156">
        <v>0</v>
      </c>
      <c r="Z41" s="156">
        <v>0</v>
      </c>
      <c r="AA41" s="156">
        <v>3</v>
      </c>
      <c r="AB41" s="156">
        <v>0</v>
      </c>
      <c r="AC41" s="156">
        <v>0</v>
      </c>
      <c r="AD41" s="156">
        <v>1</v>
      </c>
      <c r="AE41" s="156">
        <v>3</v>
      </c>
      <c r="AF41" s="156">
        <v>0</v>
      </c>
      <c r="AG41" s="156">
        <v>0</v>
      </c>
      <c r="AH41" s="156">
        <v>4</v>
      </c>
      <c r="AI41" s="156">
        <v>3</v>
      </c>
      <c r="AJ41" s="156">
        <v>0</v>
      </c>
      <c r="AK41" s="156">
        <v>1</v>
      </c>
      <c r="AL41" s="156">
        <v>0</v>
      </c>
      <c r="AM41" s="156">
        <v>1</v>
      </c>
      <c r="AN41" s="156">
        <v>3</v>
      </c>
      <c r="AO41" s="156">
        <v>1</v>
      </c>
      <c r="AP41" s="156">
        <v>1</v>
      </c>
      <c r="AQ41" s="156">
        <v>1</v>
      </c>
      <c r="AR41" s="156">
        <v>3</v>
      </c>
      <c r="AS41" s="156">
        <v>4.5</v>
      </c>
      <c r="AT41" s="156" t="s">
        <v>931</v>
      </c>
      <c r="AU41" s="156">
        <v>12</v>
      </c>
      <c r="AV41" s="156">
        <v>36</v>
      </c>
      <c r="AW41" s="156" t="s">
        <v>931</v>
      </c>
      <c r="AX41" s="156">
        <v>36</v>
      </c>
      <c r="AY41" s="156" t="s">
        <v>932</v>
      </c>
      <c r="AZ41" s="156">
        <v>2</v>
      </c>
      <c r="BA41" s="156">
        <v>3</v>
      </c>
      <c r="BB41" s="156" t="s">
        <v>931</v>
      </c>
      <c r="BC41" s="156"/>
      <c r="BD41" s="156"/>
      <c r="BE41" s="156"/>
      <c r="BF41" s="156"/>
      <c r="BG41" s="156"/>
      <c r="BH41" s="156">
        <v>1</v>
      </c>
      <c r="BI41" s="156">
        <v>3</v>
      </c>
      <c r="BJ41" s="156" t="s">
        <v>931</v>
      </c>
      <c r="BK41" s="156"/>
      <c r="BL41" s="156"/>
      <c r="BM41" s="156"/>
      <c r="BN41" s="156"/>
      <c r="BO41" s="156"/>
      <c r="BP41" s="156">
        <v>1</v>
      </c>
      <c r="BQ41" s="156">
        <v>2</v>
      </c>
      <c r="BR41" s="156" t="s">
        <v>360</v>
      </c>
      <c r="BS41" s="156">
        <v>3</v>
      </c>
      <c r="BT41" s="156">
        <v>4</v>
      </c>
      <c r="BU41" s="156" t="s">
        <v>360</v>
      </c>
      <c r="BV41" s="156" t="s">
        <v>288</v>
      </c>
      <c r="BW41" s="156" t="s">
        <v>288</v>
      </c>
      <c r="BX41" s="156" t="s">
        <v>288</v>
      </c>
      <c r="BY41" s="156">
        <v>7</v>
      </c>
      <c r="BZ41" s="156">
        <v>4</v>
      </c>
      <c r="CA41" s="156">
        <v>0</v>
      </c>
      <c r="CB41" s="156">
        <v>20</v>
      </c>
      <c r="CC41" s="156">
        <v>0</v>
      </c>
      <c r="CD41" s="157" t="s">
        <v>303</v>
      </c>
      <c r="CE41" s="159">
        <v>1</v>
      </c>
      <c r="CF41" s="157">
        <v>0.6666666666666666</v>
      </c>
      <c r="CG41" s="157">
        <v>0.375</v>
      </c>
      <c r="CH41" s="157"/>
      <c r="CI41" s="157"/>
      <c r="CJ41" s="157"/>
      <c r="CK41" s="157"/>
      <c r="CL41" s="156" t="s">
        <v>292</v>
      </c>
      <c r="CM41" s="157" t="s">
        <v>305</v>
      </c>
      <c r="CN41" s="159">
        <v>1</v>
      </c>
      <c r="CO41" s="157">
        <v>0.3541666666666667</v>
      </c>
      <c r="CP41" s="157">
        <v>0.71875</v>
      </c>
      <c r="CQ41" s="157"/>
      <c r="CR41" s="157"/>
      <c r="CS41" s="157"/>
      <c r="CT41" s="157"/>
      <c r="CU41" s="156" t="s">
        <v>933</v>
      </c>
      <c r="CV41" s="156">
        <v>211</v>
      </c>
      <c r="CW41" s="156">
        <v>212</v>
      </c>
      <c r="CX41" s="156">
        <v>478</v>
      </c>
      <c r="CY41" s="156" t="s">
        <v>288</v>
      </c>
      <c r="CZ41" s="156" t="s">
        <v>288</v>
      </c>
      <c r="DA41" s="156" t="s">
        <v>288</v>
      </c>
      <c r="DB41" s="156" t="s">
        <v>290</v>
      </c>
      <c r="DC41" s="156" t="s">
        <v>290</v>
      </c>
      <c r="DD41" s="156" t="s">
        <v>288</v>
      </c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 t="s">
        <v>288</v>
      </c>
      <c r="FW41" s="156" t="s">
        <v>288</v>
      </c>
      <c r="FX41" s="156" t="s">
        <v>290</v>
      </c>
      <c r="FY41" s="156" t="s">
        <v>288</v>
      </c>
      <c r="FZ41" s="156" t="s">
        <v>936</v>
      </c>
      <c r="GA41" s="156"/>
      <c r="GB41" s="156"/>
      <c r="GC41" s="156"/>
      <c r="GD41" s="156"/>
      <c r="GE41" s="156"/>
      <c r="GF41" s="156" t="s">
        <v>1196</v>
      </c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  <c r="HH41" s="156"/>
      <c r="HI41" s="156"/>
      <c r="HJ41" s="156"/>
      <c r="HK41" s="156"/>
      <c r="HL41" s="156"/>
      <c r="HM41" s="156"/>
      <c r="HN41" s="156"/>
      <c r="HO41" s="156"/>
      <c r="HP41" s="156">
        <v>2</v>
      </c>
      <c r="HQ41" s="156">
        <v>1</v>
      </c>
      <c r="HR41" s="156">
        <v>7</v>
      </c>
      <c r="HS41" s="156">
        <v>14</v>
      </c>
      <c r="HT41" s="156">
        <v>76</v>
      </c>
      <c r="HU41" s="156">
        <v>99</v>
      </c>
      <c r="HV41" s="156">
        <v>93</v>
      </c>
      <c r="HW41" s="156" t="s">
        <v>290</v>
      </c>
      <c r="HX41" s="156">
        <v>147</v>
      </c>
      <c r="HY41" s="156" t="s">
        <v>290</v>
      </c>
      <c r="HZ41" s="156" t="s">
        <v>290</v>
      </c>
      <c r="IA41" s="156" t="s">
        <v>290</v>
      </c>
      <c r="IB41" s="156" t="s">
        <v>290</v>
      </c>
      <c r="IC41" s="156" t="s">
        <v>290</v>
      </c>
      <c r="ID41" s="156" t="s">
        <v>290</v>
      </c>
      <c r="IE41" s="159" t="s">
        <v>290</v>
      </c>
      <c r="IF41" s="159" t="s">
        <v>290</v>
      </c>
      <c r="IG41" s="156" t="s">
        <v>290</v>
      </c>
      <c r="IH41" s="156">
        <v>15</v>
      </c>
      <c r="II41" s="156" t="s">
        <v>290</v>
      </c>
      <c r="IJ41" s="156" t="s">
        <v>1035</v>
      </c>
      <c r="IK41" s="156" t="s">
        <v>461</v>
      </c>
      <c r="IL41" s="158">
        <v>34394</v>
      </c>
      <c r="IM41" s="158">
        <v>36220</v>
      </c>
      <c r="IN41" s="156" t="s">
        <v>288</v>
      </c>
      <c r="IO41" s="156" t="s">
        <v>288</v>
      </c>
      <c r="IP41" s="156" t="s">
        <v>288</v>
      </c>
      <c r="IQ41" s="156" t="s">
        <v>290</v>
      </c>
      <c r="IR41" s="156" t="s">
        <v>290</v>
      </c>
      <c r="IS41" s="156"/>
      <c r="IT41" s="156">
        <v>11</v>
      </c>
      <c r="IU41" s="156"/>
      <c r="IV41" s="156"/>
      <c r="IW41" s="156"/>
      <c r="IX41" s="156"/>
      <c r="IY41" s="156" t="s">
        <v>296</v>
      </c>
    </row>
    <row r="42" spans="1:259" ht="15">
      <c r="A42" s="156">
        <v>38</v>
      </c>
      <c r="B42" s="156" t="s">
        <v>554</v>
      </c>
      <c r="C42" s="156" t="s">
        <v>1198</v>
      </c>
      <c r="D42" s="156">
        <v>600</v>
      </c>
      <c r="E42" s="156" t="s">
        <v>309</v>
      </c>
      <c r="F42" s="156">
        <v>108</v>
      </c>
      <c r="G42" s="156" t="s">
        <v>556</v>
      </c>
      <c r="H42" s="156" t="s">
        <v>555</v>
      </c>
      <c r="I42" s="156" t="s">
        <v>1199</v>
      </c>
      <c r="J42" s="156" t="s">
        <v>283</v>
      </c>
      <c r="K42" s="156" t="s">
        <v>978</v>
      </c>
      <c r="L42" s="156" t="s">
        <v>979</v>
      </c>
      <c r="M42" s="156" t="s">
        <v>557</v>
      </c>
      <c r="N42" s="156" t="s">
        <v>316</v>
      </c>
      <c r="O42" s="156" t="s">
        <v>288</v>
      </c>
      <c r="P42" s="156"/>
      <c r="Q42" s="156"/>
      <c r="R42" s="156"/>
      <c r="S42" s="156"/>
      <c r="T42" s="156"/>
      <c r="U42" s="156"/>
      <c r="V42" s="156">
        <v>0</v>
      </c>
      <c r="W42" s="156">
        <v>0</v>
      </c>
      <c r="X42" s="156">
        <v>1</v>
      </c>
      <c r="Y42" s="156">
        <v>0</v>
      </c>
      <c r="Z42" s="156">
        <v>0</v>
      </c>
      <c r="AA42" s="156">
        <v>2</v>
      </c>
      <c r="AB42" s="156">
        <v>0</v>
      </c>
      <c r="AC42" s="156">
        <v>0</v>
      </c>
      <c r="AD42" s="156">
        <v>2</v>
      </c>
      <c r="AE42" s="156">
        <v>3</v>
      </c>
      <c r="AF42" s="156">
        <v>0</v>
      </c>
      <c r="AG42" s="156">
        <v>0</v>
      </c>
      <c r="AH42" s="156">
        <v>5</v>
      </c>
      <c r="AI42" s="156">
        <v>2</v>
      </c>
      <c r="AJ42" s="156">
        <v>0</v>
      </c>
      <c r="AK42" s="156">
        <v>0</v>
      </c>
      <c r="AL42" s="156">
        <v>1</v>
      </c>
      <c r="AM42" s="156">
        <v>1</v>
      </c>
      <c r="AN42" s="156">
        <v>0</v>
      </c>
      <c r="AO42" s="156">
        <v>1</v>
      </c>
      <c r="AP42" s="156">
        <v>0</v>
      </c>
      <c r="AQ42" s="156">
        <v>1</v>
      </c>
      <c r="AR42" s="156">
        <v>1</v>
      </c>
      <c r="AS42" s="156">
        <v>1</v>
      </c>
      <c r="AT42" s="156" t="s">
        <v>931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>
        <v>1</v>
      </c>
      <c r="BI42" s="156"/>
      <c r="BJ42" s="156" t="s">
        <v>931</v>
      </c>
      <c r="BK42" s="156">
        <v>1</v>
      </c>
      <c r="BL42" s="156"/>
      <c r="BM42" s="156" t="s">
        <v>931</v>
      </c>
      <c r="BN42" s="156"/>
      <c r="BO42" s="156"/>
      <c r="BP42" s="156"/>
      <c r="BQ42" s="156"/>
      <c r="BR42" s="156"/>
      <c r="BS42" s="156"/>
      <c r="BT42" s="156"/>
      <c r="BU42" s="156"/>
      <c r="BV42" s="156" t="s">
        <v>288</v>
      </c>
      <c r="BW42" s="156" t="s">
        <v>288</v>
      </c>
      <c r="BX42" s="156" t="s">
        <v>288</v>
      </c>
      <c r="BY42" s="156">
        <v>2</v>
      </c>
      <c r="BZ42" s="156">
        <v>1</v>
      </c>
      <c r="CA42" s="156">
        <v>0</v>
      </c>
      <c r="CB42" s="156">
        <v>28</v>
      </c>
      <c r="CC42" s="156">
        <v>4</v>
      </c>
      <c r="CD42" s="157" t="s">
        <v>317</v>
      </c>
      <c r="CE42" s="159">
        <v>1</v>
      </c>
      <c r="CF42" s="157">
        <v>0.9791666666666666</v>
      </c>
      <c r="CG42" s="157">
        <v>0.2708333333333333</v>
      </c>
      <c r="CH42" s="157">
        <v>0.7291666666666666</v>
      </c>
      <c r="CI42" s="157">
        <v>0.9791666666666666</v>
      </c>
      <c r="CJ42" s="157">
        <v>0.2708333333333333</v>
      </c>
      <c r="CK42" s="157">
        <v>0.3541666666666667</v>
      </c>
      <c r="CL42" s="156" t="s">
        <v>292</v>
      </c>
      <c r="CM42" s="157" t="s">
        <v>293</v>
      </c>
      <c r="CN42" s="159">
        <v>1</v>
      </c>
      <c r="CO42" s="157"/>
      <c r="CP42" s="157"/>
      <c r="CQ42" s="157">
        <v>0.3541666666666667</v>
      </c>
      <c r="CR42" s="157">
        <v>0.71875</v>
      </c>
      <c r="CS42" s="157"/>
      <c r="CT42" s="157"/>
      <c r="CU42" s="156"/>
      <c r="CV42" s="156">
        <v>863</v>
      </c>
      <c r="CW42" s="156">
        <v>485</v>
      </c>
      <c r="CX42" s="156">
        <v>30</v>
      </c>
      <c r="CY42" s="156" t="s">
        <v>288</v>
      </c>
      <c r="CZ42" s="156" t="s">
        <v>288</v>
      </c>
      <c r="DA42" s="156" t="s">
        <v>288</v>
      </c>
      <c r="DB42" s="156" t="s">
        <v>288</v>
      </c>
      <c r="DC42" s="156" t="s">
        <v>290</v>
      </c>
      <c r="DD42" s="156" t="s">
        <v>288</v>
      </c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56"/>
      <c r="FV42" s="156" t="s">
        <v>288</v>
      </c>
      <c r="FW42" s="156" t="s">
        <v>290</v>
      </c>
      <c r="FX42" s="156" t="s">
        <v>290</v>
      </c>
      <c r="FY42" s="156" t="s">
        <v>288</v>
      </c>
      <c r="FZ42" s="156" t="s">
        <v>936</v>
      </c>
      <c r="GA42" s="156"/>
      <c r="GB42" s="156"/>
      <c r="GC42" s="156"/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  <c r="GU42" s="156"/>
      <c r="GV42" s="156"/>
      <c r="GW42" s="156"/>
      <c r="GX42" s="156"/>
      <c r="GY42" s="156"/>
      <c r="GZ42" s="156"/>
      <c r="HA42" s="156"/>
      <c r="HB42" s="156"/>
      <c r="HC42" s="156"/>
      <c r="HD42" s="156"/>
      <c r="HE42" s="156"/>
      <c r="HF42" s="156"/>
      <c r="HG42" s="156"/>
      <c r="HH42" s="156"/>
      <c r="HI42" s="156"/>
      <c r="HJ42" s="156"/>
      <c r="HK42" s="156"/>
      <c r="HL42" s="156"/>
      <c r="HM42" s="156"/>
      <c r="HN42" s="156"/>
      <c r="HO42" s="156"/>
      <c r="HP42" s="156" t="s">
        <v>290</v>
      </c>
      <c r="HQ42" s="156" t="s">
        <v>290</v>
      </c>
      <c r="HR42" s="156" t="s">
        <v>290</v>
      </c>
      <c r="HS42" s="156" t="s">
        <v>290</v>
      </c>
      <c r="HT42" s="156" t="s">
        <v>290</v>
      </c>
      <c r="HU42" s="156" t="s">
        <v>290</v>
      </c>
      <c r="HV42" s="156" t="s">
        <v>290</v>
      </c>
      <c r="HW42" s="156" t="s">
        <v>290</v>
      </c>
      <c r="HX42" s="156">
        <v>46</v>
      </c>
      <c r="HY42" s="156">
        <v>163</v>
      </c>
      <c r="HZ42" s="156">
        <v>72</v>
      </c>
      <c r="IA42" s="156">
        <v>174</v>
      </c>
      <c r="IB42" s="156" t="s">
        <v>290</v>
      </c>
      <c r="IC42" s="156" t="s">
        <v>290</v>
      </c>
      <c r="ID42" s="156" t="s">
        <v>290</v>
      </c>
      <c r="IE42" s="159" t="s">
        <v>290</v>
      </c>
      <c r="IF42" s="159" t="s">
        <v>290</v>
      </c>
      <c r="IG42" s="156" t="s">
        <v>290</v>
      </c>
      <c r="IH42" s="156">
        <v>42</v>
      </c>
      <c r="II42" s="156" t="s">
        <v>290</v>
      </c>
      <c r="IJ42" s="156" t="s">
        <v>980</v>
      </c>
      <c r="IK42" s="156" t="s">
        <v>819</v>
      </c>
      <c r="IL42" s="158">
        <v>36770</v>
      </c>
      <c r="IM42" s="158">
        <v>41000</v>
      </c>
      <c r="IN42" s="156" t="s">
        <v>288</v>
      </c>
      <c r="IO42" s="156" t="s">
        <v>288</v>
      </c>
      <c r="IP42" s="156" t="s">
        <v>288</v>
      </c>
      <c r="IQ42" s="156" t="s">
        <v>288</v>
      </c>
      <c r="IR42" s="156" t="s">
        <v>288</v>
      </c>
      <c r="IS42" s="156"/>
      <c r="IT42" s="156">
        <v>6</v>
      </c>
      <c r="IU42" s="156"/>
      <c r="IV42" s="156"/>
      <c r="IW42" s="156"/>
      <c r="IX42" s="156"/>
      <c r="IY42" s="156" t="s">
        <v>296</v>
      </c>
    </row>
    <row r="43" spans="1:259" ht="15">
      <c r="A43" s="156">
        <v>39</v>
      </c>
      <c r="B43" s="156" t="s">
        <v>558</v>
      </c>
      <c r="C43" s="156" t="s">
        <v>559</v>
      </c>
      <c r="D43" s="156">
        <v>613</v>
      </c>
      <c r="E43" s="156" t="s">
        <v>396</v>
      </c>
      <c r="F43" s="156">
        <v>100</v>
      </c>
      <c r="G43" s="156" t="s">
        <v>560</v>
      </c>
      <c r="H43" s="156" t="s">
        <v>1200</v>
      </c>
      <c r="I43" s="156" t="s">
        <v>561</v>
      </c>
      <c r="J43" s="156" t="s">
        <v>283</v>
      </c>
      <c r="K43" s="156" t="s">
        <v>1418</v>
      </c>
      <c r="L43" s="156" t="s">
        <v>1419</v>
      </c>
      <c r="M43" s="156" t="s">
        <v>1420</v>
      </c>
      <c r="N43" s="156" t="s">
        <v>314</v>
      </c>
      <c r="O43" s="156" t="s">
        <v>290</v>
      </c>
      <c r="P43" s="156" t="s">
        <v>981</v>
      </c>
      <c r="Q43" s="156" t="s">
        <v>316</v>
      </c>
      <c r="R43" s="156" t="s">
        <v>288</v>
      </c>
      <c r="S43" s="156"/>
      <c r="T43" s="156"/>
      <c r="U43" s="156"/>
      <c r="V43" s="156">
        <v>1</v>
      </c>
      <c r="W43" s="156">
        <v>0</v>
      </c>
      <c r="X43" s="156">
        <v>1</v>
      </c>
      <c r="Y43" s="156">
        <v>0</v>
      </c>
      <c r="Z43" s="156">
        <v>0</v>
      </c>
      <c r="AA43" s="156">
        <v>0</v>
      </c>
      <c r="AB43" s="156">
        <v>0</v>
      </c>
      <c r="AC43" s="156">
        <v>0</v>
      </c>
      <c r="AD43" s="156">
        <v>1</v>
      </c>
      <c r="AE43" s="156">
        <v>1</v>
      </c>
      <c r="AF43" s="156">
        <v>1</v>
      </c>
      <c r="AG43" s="156">
        <v>0</v>
      </c>
      <c r="AH43" s="156">
        <v>3</v>
      </c>
      <c r="AI43" s="156">
        <v>0</v>
      </c>
      <c r="AJ43" s="156">
        <v>0</v>
      </c>
      <c r="AK43" s="156">
        <v>0</v>
      </c>
      <c r="AL43" s="156">
        <v>0.5</v>
      </c>
      <c r="AM43" s="156">
        <v>0.5</v>
      </c>
      <c r="AN43" s="156">
        <v>1</v>
      </c>
      <c r="AO43" s="156">
        <v>1</v>
      </c>
      <c r="AP43" s="156">
        <v>0</v>
      </c>
      <c r="AQ43" s="156">
        <v>0</v>
      </c>
      <c r="AR43" s="156">
        <v>10</v>
      </c>
      <c r="AS43" s="156">
        <v>15</v>
      </c>
      <c r="AT43" s="156" t="s">
        <v>931</v>
      </c>
      <c r="AU43" s="156">
        <v>65</v>
      </c>
      <c r="AV43" s="156">
        <v>50</v>
      </c>
      <c r="AW43" s="156" t="s">
        <v>931</v>
      </c>
      <c r="AX43" s="156">
        <v>280</v>
      </c>
      <c r="AY43" s="156" t="s">
        <v>931</v>
      </c>
      <c r="AZ43" s="156">
        <v>2</v>
      </c>
      <c r="BA43" s="156">
        <v>3</v>
      </c>
      <c r="BB43" s="156" t="s">
        <v>931</v>
      </c>
      <c r="BC43" s="156">
        <v>1</v>
      </c>
      <c r="BD43" s="156">
        <v>1</v>
      </c>
      <c r="BE43" s="156" t="s">
        <v>932</v>
      </c>
      <c r="BF43" s="156">
        <v>40</v>
      </c>
      <c r="BG43" s="156" t="s">
        <v>932</v>
      </c>
      <c r="BH43" s="156">
        <v>1</v>
      </c>
      <c r="BI43" s="156">
        <v>0.5</v>
      </c>
      <c r="BJ43" s="156" t="s">
        <v>931</v>
      </c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 t="s">
        <v>290</v>
      </c>
      <c r="BW43" s="156" t="s">
        <v>288</v>
      </c>
      <c r="BX43" s="156" t="s">
        <v>290</v>
      </c>
      <c r="BY43" s="156">
        <v>1</v>
      </c>
      <c r="BZ43" s="156">
        <v>2</v>
      </c>
      <c r="CA43" s="156">
        <v>1</v>
      </c>
      <c r="CB43" s="156">
        <v>14</v>
      </c>
      <c r="CC43" s="156">
        <v>10</v>
      </c>
      <c r="CD43" s="157" t="s">
        <v>317</v>
      </c>
      <c r="CE43" s="159">
        <v>1</v>
      </c>
      <c r="CF43" s="157">
        <v>1</v>
      </c>
      <c r="CG43" s="157">
        <v>0.2708333333333333</v>
      </c>
      <c r="CH43" s="157">
        <v>0.71875</v>
      </c>
      <c r="CI43" s="157">
        <v>0</v>
      </c>
      <c r="CJ43" s="157">
        <v>0.2708333333333333</v>
      </c>
      <c r="CK43" s="157">
        <v>0.3541666666666667</v>
      </c>
      <c r="CL43" s="156" t="s">
        <v>292</v>
      </c>
      <c r="CM43" s="157" t="s">
        <v>293</v>
      </c>
      <c r="CN43" s="159">
        <v>1</v>
      </c>
      <c r="CO43" s="157">
        <v>0.3541666666666667</v>
      </c>
      <c r="CP43" s="157">
        <v>0.71875</v>
      </c>
      <c r="CQ43" s="157">
        <v>0.3541666666666667</v>
      </c>
      <c r="CR43" s="157">
        <v>0.5208333333333334</v>
      </c>
      <c r="CS43" s="157"/>
      <c r="CT43" s="157"/>
      <c r="CU43" s="156"/>
      <c r="CV43" s="156">
        <v>157</v>
      </c>
      <c r="CW43" s="156">
        <v>0</v>
      </c>
      <c r="CX43" s="156">
        <v>918</v>
      </c>
      <c r="CY43" s="156" t="s">
        <v>288</v>
      </c>
      <c r="CZ43" s="156" t="s">
        <v>288</v>
      </c>
      <c r="DA43" s="156" t="s">
        <v>288</v>
      </c>
      <c r="DB43" s="156" t="s">
        <v>288</v>
      </c>
      <c r="DC43" s="156" t="s">
        <v>288</v>
      </c>
      <c r="DD43" s="156" t="s">
        <v>288</v>
      </c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6"/>
      <c r="FG43" s="156"/>
      <c r="FH43" s="156"/>
      <c r="FI43" s="156"/>
      <c r="FJ43" s="156"/>
      <c r="FK43" s="156"/>
      <c r="FL43" s="156"/>
      <c r="FM43" s="156"/>
      <c r="FN43" s="156"/>
      <c r="FO43" s="156"/>
      <c r="FP43" s="156"/>
      <c r="FQ43" s="156"/>
      <c r="FR43" s="156"/>
      <c r="FS43" s="156"/>
      <c r="FT43" s="156"/>
      <c r="FU43" s="156"/>
      <c r="FV43" s="156" t="s">
        <v>288</v>
      </c>
      <c r="FW43" s="156" t="s">
        <v>290</v>
      </c>
      <c r="FX43" s="156" t="s">
        <v>290</v>
      </c>
      <c r="FY43" s="156" t="s">
        <v>288</v>
      </c>
      <c r="FZ43" s="156" t="s">
        <v>936</v>
      </c>
      <c r="GA43" s="156"/>
      <c r="GB43" s="156"/>
      <c r="GC43" s="156"/>
      <c r="GD43" s="156"/>
      <c r="GE43" s="156"/>
      <c r="GF43" s="156" t="s">
        <v>290</v>
      </c>
      <c r="GG43" s="156"/>
      <c r="GH43" s="156"/>
      <c r="GI43" s="156"/>
      <c r="GJ43" s="156"/>
      <c r="GK43" s="156"/>
      <c r="GL43" s="156"/>
      <c r="GM43" s="156"/>
      <c r="GN43" s="156"/>
      <c r="GO43" s="156"/>
      <c r="GP43" s="156"/>
      <c r="GQ43" s="156"/>
      <c r="GR43" s="156"/>
      <c r="GS43" s="156"/>
      <c r="GT43" s="156"/>
      <c r="GU43" s="156"/>
      <c r="GV43" s="156"/>
      <c r="GW43" s="156"/>
      <c r="GX43" s="156"/>
      <c r="GY43" s="156"/>
      <c r="GZ43" s="156"/>
      <c r="HA43" s="156"/>
      <c r="HB43" s="156"/>
      <c r="HC43" s="156"/>
      <c r="HD43" s="156"/>
      <c r="HE43" s="156"/>
      <c r="HF43" s="156"/>
      <c r="HG43" s="156"/>
      <c r="HH43" s="156"/>
      <c r="HI43" s="156"/>
      <c r="HJ43" s="156"/>
      <c r="HK43" s="156"/>
      <c r="HL43" s="156"/>
      <c r="HM43" s="156"/>
      <c r="HN43" s="156"/>
      <c r="HO43" s="156"/>
      <c r="HP43" s="156" t="s">
        <v>290</v>
      </c>
      <c r="HQ43" s="156" t="s">
        <v>290</v>
      </c>
      <c r="HR43" s="156">
        <v>1</v>
      </c>
      <c r="HS43" s="156">
        <v>1</v>
      </c>
      <c r="HT43" s="156" t="s">
        <v>290</v>
      </c>
      <c r="HU43" s="156" t="s">
        <v>290</v>
      </c>
      <c r="HV43" s="156" t="s">
        <v>290</v>
      </c>
      <c r="HW43" s="156" t="s">
        <v>290</v>
      </c>
      <c r="HX43" s="156" t="s">
        <v>290</v>
      </c>
      <c r="HY43" s="156" t="s">
        <v>290</v>
      </c>
      <c r="HZ43" s="156" t="s">
        <v>290</v>
      </c>
      <c r="IA43" s="156" t="s">
        <v>290</v>
      </c>
      <c r="IB43" s="156" t="s">
        <v>290</v>
      </c>
      <c r="IC43" s="156" t="s">
        <v>290</v>
      </c>
      <c r="ID43" s="156" t="s">
        <v>290</v>
      </c>
      <c r="IE43" s="159" t="s">
        <v>290</v>
      </c>
      <c r="IF43" s="159" t="s">
        <v>290</v>
      </c>
      <c r="IG43" s="156" t="s">
        <v>290</v>
      </c>
      <c r="IH43" s="156" t="s">
        <v>290</v>
      </c>
      <c r="II43" s="156" t="s">
        <v>290</v>
      </c>
      <c r="IJ43" s="156" t="s">
        <v>562</v>
      </c>
      <c r="IK43" s="156" t="s">
        <v>563</v>
      </c>
      <c r="IL43" s="158" t="s">
        <v>1201</v>
      </c>
      <c r="IM43" s="158">
        <v>41365</v>
      </c>
      <c r="IN43" s="156" t="s">
        <v>288</v>
      </c>
      <c r="IO43" s="156" t="s">
        <v>288</v>
      </c>
      <c r="IP43" s="156" t="s">
        <v>288</v>
      </c>
      <c r="IQ43" s="156" t="s">
        <v>290</v>
      </c>
      <c r="IR43" s="156" t="s">
        <v>290</v>
      </c>
      <c r="IS43" s="156"/>
      <c r="IT43" s="156">
        <v>6</v>
      </c>
      <c r="IU43" s="156"/>
      <c r="IV43" s="156"/>
      <c r="IW43" s="156"/>
      <c r="IX43" s="156"/>
      <c r="IY43" s="156" t="s">
        <v>296</v>
      </c>
    </row>
    <row r="44" spans="1:259" ht="15">
      <c r="A44" s="156">
        <v>40</v>
      </c>
      <c r="B44" s="156" t="s">
        <v>564</v>
      </c>
      <c r="C44" s="156" t="s">
        <v>565</v>
      </c>
      <c r="D44" s="156">
        <v>604</v>
      </c>
      <c r="E44" s="156" t="s">
        <v>309</v>
      </c>
      <c r="F44" s="156">
        <v>80</v>
      </c>
      <c r="G44" s="156" t="s">
        <v>567</v>
      </c>
      <c r="H44" s="156" t="s">
        <v>566</v>
      </c>
      <c r="I44" s="156" t="s">
        <v>568</v>
      </c>
      <c r="J44" s="156"/>
      <c r="K44" s="156" t="s">
        <v>569</v>
      </c>
      <c r="L44" s="156" t="s">
        <v>570</v>
      </c>
      <c r="M44" s="156" t="s">
        <v>571</v>
      </c>
      <c r="N44" s="156" t="s">
        <v>314</v>
      </c>
      <c r="O44" s="156" t="s">
        <v>288</v>
      </c>
      <c r="P44" s="156" t="s">
        <v>572</v>
      </c>
      <c r="Q44" s="156" t="s">
        <v>316</v>
      </c>
      <c r="R44" s="156" t="s">
        <v>288</v>
      </c>
      <c r="S44" s="156"/>
      <c r="T44" s="156"/>
      <c r="U44" s="156"/>
      <c r="V44" s="156">
        <v>1</v>
      </c>
      <c r="W44" s="156">
        <v>0</v>
      </c>
      <c r="X44" s="156">
        <v>1</v>
      </c>
      <c r="Y44" s="156">
        <v>1</v>
      </c>
      <c r="Z44" s="156">
        <v>0</v>
      </c>
      <c r="AA44" s="156">
        <v>3</v>
      </c>
      <c r="AB44" s="156">
        <v>0</v>
      </c>
      <c r="AC44" s="156">
        <v>0</v>
      </c>
      <c r="AD44" s="156">
        <v>1</v>
      </c>
      <c r="AE44" s="156">
        <v>2</v>
      </c>
      <c r="AF44" s="156">
        <v>0</v>
      </c>
      <c r="AG44" s="156">
        <v>0</v>
      </c>
      <c r="AH44" s="156">
        <v>3</v>
      </c>
      <c r="AI44" s="156">
        <v>4</v>
      </c>
      <c r="AJ44" s="156">
        <v>0</v>
      </c>
      <c r="AK44" s="156">
        <v>0</v>
      </c>
      <c r="AL44" s="156">
        <v>0</v>
      </c>
      <c r="AM44" s="156">
        <v>0</v>
      </c>
      <c r="AN44" s="156">
        <v>0</v>
      </c>
      <c r="AO44" s="156">
        <v>0</v>
      </c>
      <c r="AP44" s="156">
        <v>0</v>
      </c>
      <c r="AQ44" s="156">
        <v>1</v>
      </c>
      <c r="AR44" s="156">
        <v>1</v>
      </c>
      <c r="AS44" s="156">
        <v>1</v>
      </c>
      <c r="AT44" s="156" t="s">
        <v>931</v>
      </c>
      <c r="AU44" s="156">
        <v>16</v>
      </c>
      <c r="AV44" s="156">
        <v>16</v>
      </c>
      <c r="AW44" s="156" t="s">
        <v>931</v>
      </c>
      <c r="AX44" s="156">
        <v>48</v>
      </c>
      <c r="AY44" s="156" t="s">
        <v>932</v>
      </c>
      <c r="AZ44" s="156">
        <v>2</v>
      </c>
      <c r="BA44" s="156">
        <v>3</v>
      </c>
      <c r="BB44" s="156" t="s">
        <v>932</v>
      </c>
      <c r="BC44" s="156"/>
      <c r="BD44" s="156"/>
      <c r="BE44" s="156"/>
      <c r="BF44" s="156">
        <v>104</v>
      </c>
      <c r="BG44" s="156" t="s">
        <v>932</v>
      </c>
      <c r="BH44" s="156">
        <v>1</v>
      </c>
      <c r="BI44" s="156">
        <v>1</v>
      </c>
      <c r="BJ44" s="156" t="s">
        <v>931</v>
      </c>
      <c r="BK44" s="156"/>
      <c r="BL44" s="156"/>
      <c r="BM44" s="156"/>
      <c r="BN44" s="156">
        <v>32</v>
      </c>
      <c r="BO44" s="156" t="s">
        <v>932</v>
      </c>
      <c r="BP44" s="156"/>
      <c r="BQ44" s="156"/>
      <c r="BR44" s="156"/>
      <c r="BS44" s="156"/>
      <c r="BT44" s="156"/>
      <c r="BU44" s="156"/>
      <c r="BV44" s="156" t="s">
        <v>288</v>
      </c>
      <c r="BW44" s="156" t="s">
        <v>288</v>
      </c>
      <c r="BX44" s="156" t="s">
        <v>290</v>
      </c>
      <c r="BY44" s="156">
        <v>2</v>
      </c>
      <c r="BZ44" s="156">
        <v>3</v>
      </c>
      <c r="CA44" s="156">
        <v>0</v>
      </c>
      <c r="CB44" s="156">
        <v>27</v>
      </c>
      <c r="CC44" s="156">
        <v>0</v>
      </c>
      <c r="CD44" s="157" t="s">
        <v>291</v>
      </c>
      <c r="CE44" s="159">
        <v>1</v>
      </c>
      <c r="CF44" s="157">
        <v>0</v>
      </c>
      <c r="CG44" s="157">
        <v>0</v>
      </c>
      <c r="CH44" s="157">
        <v>0.71875</v>
      </c>
      <c r="CI44" s="157">
        <v>0.08333333333333333</v>
      </c>
      <c r="CJ44" s="157">
        <v>0.08333333333333333</v>
      </c>
      <c r="CK44" s="157">
        <v>0.4479166666666667</v>
      </c>
      <c r="CL44" s="156" t="s">
        <v>292</v>
      </c>
      <c r="CM44" s="157" t="s">
        <v>293</v>
      </c>
      <c r="CN44" s="159">
        <v>1</v>
      </c>
      <c r="CO44" s="157"/>
      <c r="CP44" s="157"/>
      <c r="CQ44" s="157">
        <v>0.3541666666666667</v>
      </c>
      <c r="CR44" s="157">
        <v>0.71875</v>
      </c>
      <c r="CS44" s="157"/>
      <c r="CT44" s="157"/>
      <c r="CU44" s="156" t="s">
        <v>933</v>
      </c>
      <c r="CV44" s="156">
        <v>553</v>
      </c>
      <c r="CW44" s="156">
        <v>553</v>
      </c>
      <c r="CX44" s="156">
        <v>896</v>
      </c>
      <c r="CY44" s="156" t="s">
        <v>288</v>
      </c>
      <c r="CZ44" s="156" t="s">
        <v>288</v>
      </c>
      <c r="DA44" s="156" t="s">
        <v>288</v>
      </c>
      <c r="DB44" s="156" t="s">
        <v>288</v>
      </c>
      <c r="DC44" s="156" t="s">
        <v>290</v>
      </c>
      <c r="DD44" s="156" t="s">
        <v>288</v>
      </c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  <c r="FU44" s="156"/>
      <c r="FV44" s="156" t="s">
        <v>288</v>
      </c>
      <c r="FW44" s="156" t="s">
        <v>288</v>
      </c>
      <c r="FX44" s="156" t="s">
        <v>290</v>
      </c>
      <c r="FY44" s="156" t="s">
        <v>288</v>
      </c>
      <c r="FZ44" s="156" t="s">
        <v>943</v>
      </c>
      <c r="GA44" s="156"/>
      <c r="GB44" s="156"/>
      <c r="GC44" s="156"/>
      <c r="GD44" s="156"/>
      <c r="GE44" s="156"/>
      <c r="GF44" s="156" t="s">
        <v>982</v>
      </c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  <c r="GU44" s="156"/>
      <c r="GV44" s="156"/>
      <c r="GW44" s="156"/>
      <c r="GX44" s="156"/>
      <c r="GY44" s="156"/>
      <c r="GZ44" s="156"/>
      <c r="HA44" s="156"/>
      <c r="HB44" s="156"/>
      <c r="HC44" s="156"/>
      <c r="HD44" s="156"/>
      <c r="HE44" s="156"/>
      <c r="HF44" s="156"/>
      <c r="HG44" s="156"/>
      <c r="HH44" s="156"/>
      <c r="HI44" s="156"/>
      <c r="HJ44" s="156"/>
      <c r="HK44" s="156"/>
      <c r="HL44" s="156"/>
      <c r="HM44" s="156"/>
      <c r="HN44" s="156"/>
      <c r="HO44" s="156"/>
      <c r="HP44" s="156">
        <v>5</v>
      </c>
      <c r="HQ44" s="156">
        <v>5</v>
      </c>
      <c r="HR44" s="156">
        <v>5</v>
      </c>
      <c r="HS44" s="156">
        <v>21</v>
      </c>
      <c r="HT44" s="156" t="s">
        <v>290</v>
      </c>
      <c r="HU44" s="156">
        <v>41</v>
      </c>
      <c r="HV44" s="156">
        <v>41</v>
      </c>
      <c r="HW44" s="156" t="s">
        <v>290</v>
      </c>
      <c r="HX44" s="156" t="s">
        <v>290</v>
      </c>
      <c r="HY44" s="156" t="s">
        <v>290</v>
      </c>
      <c r="HZ44" s="156" t="s">
        <v>290</v>
      </c>
      <c r="IA44" s="156" t="s">
        <v>290</v>
      </c>
      <c r="IB44" s="156" t="s">
        <v>290</v>
      </c>
      <c r="IC44" s="156" t="s">
        <v>290</v>
      </c>
      <c r="ID44" s="156" t="s">
        <v>290</v>
      </c>
      <c r="IE44" s="159" t="s">
        <v>290</v>
      </c>
      <c r="IF44" s="159" t="s">
        <v>290</v>
      </c>
      <c r="IG44" s="156" t="s">
        <v>290</v>
      </c>
      <c r="IH44" s="156" t="s">
        <v>290</v>
      </c>
      <c r="II44" s="156" t="s">
        <v>290</v>
      </c>
      <c r="IJ44" s="156" t="s">
        <v>1202</v>
      </c>
      <c r="IK44" s="156" t="s">
        <v>413</v>
      </c>
      <c r="IL44" s="158" t="s">
        <v>573</v>
      </c>
      <c r="IM44" s="158">
        <v>41640</v>
      </c>
      <c r="IN44" s="156" t="s">
        <v>288</v>
      </c>
      <c r="IO44" s="156" t="s">
        <v>288</v>
      </c>
      <c r="IP44" s="156" t="s">
        <v>288</v>
      </c>
      <c r="IQ44" s="156" t="s">
        <v>288</v>
      </c>
      <c r="IR44" s="156" t="s">
        <v>288</v>
      </c>
      <c r="IS44" s="156"/>
      <c r="IT44" s="156">
        <v>6</v>
      </c>
      <c r="IU44" s="156"/>
      <c r="IV44" s="156"/>
      <c r="IW44" s="156"/>
      <c r="IX44" s="156"/>
      <c r="IY44" s="156" t="s">
        <v>296</v>
      </c>
    </row>
    <row r="45" spans="1:259" ht="15">
      <c r="A45" s="156">
        <v>41</v>
      </c>
      <c r="B45" s="156" t="s">
        <v>574</v>
      </c>
      <c r="C45" s="156" t="s">
        <v>1203</v>
      </c>
      <c r="D45" s="156">
        <v>618</v>
      </c>
      <c r="E45" s="156" t="s">
        <v>309</v>
      </c>
      <c r="F45" s="156">
        <v>100</v>
      </c>
      <c r="G45" s="156" t="s">
        <v>576</v>
      </c>
      <c r="H45" s="156" t="s">
        <v>575</v>
      </c>
      <c r="I45" s="156" t="s">
        <v>577</v>
      </c>
      <c r="J45" s="156">
        <v>6057</v>
      </c>
      <c r="K45" s="156" t="s">
        <v>578</v>
      </c>
      <c r="L45" s="156" t="s">
        <v>579</v>
      </c>
      <c r="M45" s="156" t="s">
        <v>983</v>
      </c>
      <c r="N45" s="156" t="s">
        <v>314</v>
      </c>
      <c r="O45" s="156" t="s">
        <v>290</v>
      </c>
      <c r="P45" s="156" t="s">
        <v>580</v>
      </c>
      <c r="Q45" s="156" t="s">
        <v>984</v>
      </c>
      <c r="R45" s="156" t="s">
        <v>288</v>
      </c>
      <c r="S45" s="156"/>
      <c r="T45" s="156"/>
      <c r="U45" s="156"/>
      <c r="V45" s="156">
        <v>1</v>
      </c>
      <c r="W45" s="156">
        <v>0</v>
      </c>
      <c r="X45" s="156">
        <v>1</v>
      </c>
      <c r="Y45" s="156">
        <v>0</v>
      </c>
      <c r="Z45" s="156">
        <v>0</v>
      </c>
      <c r="AA45" s="156">
        <v>1</v>
      </c>
      <c r="AB45" s="156">
        <v>0</v>
      </c>
      <c r="AC45" s="156">
        <v>0</v>
      </c>
      <c r="AD45" s="156">
        <v>1</v>
      </c>
      <c r="AE45" s="156">
        <v>4</v>
      </c>
      <c r="AF45" s="156">
        <v>2</v>
      </c>
      <c r="AG45" s="156">
        <v>0</v>
      </c>
      <c r="AH45" s="156">
        <v>7</v>
      </c>
      <c r="AI45" s="156">
        <v>3</v>
      </c>
      <c r="AJ45" s="156">
        <v>0</v>
      </c>
      <c r="AK45" s="156">
        <v>0</v>
      </c>
      <c r="AL45" s="156">
        <v>0</v>
      </c>
      <c r="AM45" s="156">
        <v>0</v>
      </c>
      <c r="AN45" s="156">
        <v>0</v>
      </c>
      <c r="AO45" s="156">
        <v>0</v>
      </c>
      <c r="AP45" s="156">
        <v>0</v>
      </c>
      <c r="AQ45" s="156">
        <v>0</v>
      </c>
      <c r="AR45" s="156"/>
      <c r="AS45" s="156"/>
      <c r="AT45" s="156"/>
      <c r="AU45" s="156"/>
      <c r="AV45" s="156"/>
      <c r="AW45" s="156"/>
      <c r="AX45" s="156">
        <v>30</v>
      </c>
      <c r="AY45" s="156" t="s">
        <v>932</v>
      </c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>
        <v>4</v>
      </c>
      <c r="BL45" s="156">
        <v>3</v>
      </c>
      <c r="BM45" s="156" t="s">
        <v>932</v>
      </c>
      <c r="BN45" s="156"/>
      <c r="BO45" s="156"/>
      <c r="BP45" s="156">
        <v>1</v>
      </c>
      <c r="BQ45" s="156">
        <v>0.5</v>
      </c>
      <c r="BR45" s="156" t="s">
        <v>932</v>
      </c>
      <c r="BS45" s="156"/>
      <c r="BT45" s="156"/>
      <c r="BU45" s="156"/>
      <c r="BV45" s="156" t="s">
        <v>288</v>
      </c>
      <c r="BW45" s="156" t="s">
        <v>288</v>
      </c>
      <c r="BX45" s="156" t="s">
        <v>288</v>
      </c>
      <c r="BY45" s="156">
        <v>4</v>
      </c>
      <c r="BZ45" s="156">
        <v>5</v>
      </c>
      <c r="CA45" s="156">
        <v>2</v>
      </c>
      <c r="CB45" s="156">
        <v>0</v>
      </c>
      <c r="CC45" s="156">
        <v>0</v>
      </c>
      <c r="CD45" s="157" t="s">
        <v>1140</v>
      </c>
      <c r="CE45" s="159">
        <v>1</v>
      </c>
      <c r="CF45" s="157">
        <v>0.71875</v>
      </c>
      <c r="CG45" s="157">
        <v>0.3541666666666667</v>
      </c>
      <c r="CH45" s="157"/>
      <c r="CI45" s="157"/>
      <c r="CJ45" s="157"/>
      <c r="CK45" s="157"/>
      <c r="CL45" s="156" t="s">
        <v>292</v>
      </c>
      <c r="CM45" s="157" t="s">
        <v>305</v>
      </c>
      <c r="CN45" s="159">
        <v>1</v>
      </c>
      <c r="CO45" s="157">
        <v>0.3541666666666667</v>
      </c>
      <c r="CP45" s="157">
        <v>0.71875</v>
      </c>
      <c r="CQ45" s="157"/>
      <c r="CR45" s="157"/>
      <c r="CS45" s="157"/>
      <c r="CT45" s="157"/>
      <c r="CU45" s="156" t="s">
        <v>933</v>
      </c>
      <c r="CV45" s="156">
        <v>1024</v>
      </c>
      <c r="CW45" s="156">
        <v>608</v>
      </c>
      <c r="CX45" s="156">
        <v>1948</v>
      </c>
      <c r="CY45" s="156" t="s">
        <v>288</v>
      </c>
      <c r="CZ45" s="156" t="s">
        <v>288</v>
      </c>
      <c r="DA45" s="156" t="s">
        <v>288</v>
      </c>
      <c r="DB45" s="156" t="s">
        <v>288</v>
      </c>
      <c r="DC45" s="156" t="s">
        <v>290</v>
      </c>
      <c r="DD45" s="156" t="s">
        <v>288</v>
      </c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 t="s">
        <v>288</v>
      </c>
      <c r="FW45" s="156" t="s">
        <v>288</v>
      </c>
      <c r="FX45" s="156" t="s">
        <v>290</v>
      </c>
      <c r="FY45" s="156" t="s">
        <v>288</v>
      </c>
      <c r="FZ45" s="156" t="s">
        <v>936</v>
      </c>
      <c r="GA45" s="156"/>
      <c r="GB45" s="156"/>
      <c r="GC45" s="156"/>
      <c r="GD45" s="156"/>
      <c r="GE45" s="156"/>
      <c r="GF45" s="156" t="s">
        <v>290</v>
      </c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>
        <v>0</v>
      </c>
      <c r="HQ45" s="156">
        <v>0</v>
      </c>
      <c r="HR45" s="156">
        <v>1</v>
      </c>
      <c r="HS45" s="156">
        <v>26</v>
      </c>
      <c r="HT45" s="156" t="s">
        <v>290</v>
      </c>
      <c r="HU45" s="156" t="s">
        <v>290</v>
      </c>
      <c r="HV45" s="156" t="s">
        <v>290</v>
      </c>
      <c r="HW45" s="156" t="s">
        <v>290</v>
      </c>
      <c r="HX45" s="156">
        <v>52</v>
      </c>
      <c r="HY45" s="156" t="s">
        <v>290</v>
      </c>
      <c r="HZ45" s="156">
        <v>305</v>
      </c>
      <c r="IA45" s="156">
        <v>484</v>
      </c>
      <c r="IB45" s="156" t="s">
        <v>290</v>
      </c>
      <c r="IC45" s="156" t="s">
        <v>290</v>
      </c>
      <c r="ID45" s="156" t="s">
        <v>290</v>
      </c>
      <c r="IE45" s="159" t="s">
        <v>290</v>
      </c>
      <c r="IF45" s="159" t="s">
        <v>290</v>
      </c>
      <c r="IG45" s="156" t="s">
        <v>290</v>
      </c>
      <c r="IH45" s="156" t="s">
        <v>290</v>
      </c>
      <c r="II45" s="156" t="s">
        <v>290</v>
      </c>
      <c r="IJ45" s="156" t="s">
        <v>427</v>
      </c>
      <c r="IK45" s="156" t="s">
        <v>428</v>
      </c>
      <c r="IL45" s="158" t="s">
        <v>1204</v>
      </c>
      <c r="IM45" s="158">
        <v>42370</v>
      </c>
      <c r="IN45" s="156" t="s">
        <v>288</v>
      </c>
      <c r="IO45" s="156" t="s">
        <v>288</v>
      </c>
      <c r="IP45" s="156" t="s">
        <v>288</v>
      </c>
      <c r="IQ45" s="156" t="s">
        <v>288</v>
      </c>
      <c r="IR45" s="156" t="s">
        <v>288</v>
      </c>
      <c r="IS45" s="156"/>
      <c r="IT45" s="156">
        <v>6</v>
      </c>
      <c r="IU45" s="156"/>
      <c r="IV45" s="156"/>
      <c r="IW45" s="156"/>
      <c r="IX45" s="156"/>
      <c r="IY45" s="156" t="s">
        <v>296</v>
      </c>
    </row>
    <row r="46" spans="1:259" ht="15">
      <c r="A46" s="156">
        <v>42</v>
      </c>
      <c r="B46" s="156" t="s">
        <v>581</v>
      </c>
      <c r="C46" s="156" t="s">
        <v>582</v>
      </c>
      <c r="D46" s="156">
        <v>600</v>
      </c>
      <c r="E46" s="156" t="s">
        <v>309</v>
      </c>
      <c r="F46" s="156">
        <v>100</v>
      </c>
      <c r="G46" s="156" t="s">
        <v>584</v>
      </c>
      <c r="H46" s="156" t="s">
        <v>583</v>
      </c>
      <c r="I46" s="156" t="s">
        <v>1421</v>
      </c>
      <c r="J46" s="156" t="s">
        <v>1422</v>
      </c>
      <c r="K46" s="156" t="s">
        <v>585</v>
      </c>
      <c r="L46" s="156" t="s">
        <v>586</v>
      </c>
      <c r="M46" s="156" t="s">
        <v>1423</v>
      </c>
      <c r="N46" s="156" t="s">
        <v>314</v>
      </c>
      <c r="O46" s="156" t="s">
        <v>290</v>
      </c>
      <c r="P46" s="156" t="s">
        <v>587</v>
      </c>
      <c r="Q46" s="156" t="s">
        <v>316</v>
      </c>
      <c r="R46" s="156" t="s">
        <v>288</v>
      </c>
      <c r="S46" s="156"/>
      <c r="T46" s="156"/>
      <c r="U46" s="156"/>
      <c r="V46" s="156">
        <v>1</v>
      </c>
      <c r="W46" s="156">
        <v>0</v>
      </c>
      <c r="X46" s="156">
        <v>0</v>
      </c>
      <c r="Y46" s="156">
        <v>1</v>
      </c>
      <c r="Z46" s="156">
        <v>0</v>
      </c>
      <c r="AA46" s="156">
        <v>1</v>
      </c>
      <c r="AB46" s="156">
        <v>0</v>
      </c>
      <c r="AC46" s="156">
        <v>0</v>
      </c>
      <c r="AD46" s="156">
        <v>0</v>
      </c>
      <c r="AE46" s="156">
        <v>4</v>
      </c>
      <c r="AF46" s="156">
        <v>0</v>
      </c>
      <c r="AG46" s="156">
        <v>0</v>
      </c>
      <c r="AH46" s="156">
        <v>3</v>
      </c>
      <c r="AI46" s="156">
        <v>2</v>
      </c>
      <c r="AJ46" s="156">
        <v>0</v>
      </c>
      <c r="AK46" s="156">
        <v>0</v>
      </c>
      <c r="AL46" s="156">
        <v>0.1</v>
      </c>
      <c r="AM46" s="156">
        <v>0</v>
      </c>
      <c r="AN46" s="156">
        <v>0</v>
      </c>
      <c r="AO46" s="156">
        <v>0</v>
      </c>
      <c r="AP46" s="156">
        <v>0</v>
      </c>
      <c r="AQ46" s="156">
        <v>1</v>
      </c>
      <c r="AR46" s="156">
        <v>3</v>
      </c>
      <c r="AS46" s="156">
        <v>6</v>
      </c>
      <c r="AT46" s="156" t="s">
        <v>931</v>
      </c>
      <c r="AU46" s="156">
        <v>20</v>
      </c>
      <c r="AV46" s="156"/>
      <c r="AW46" s="156"/>
      <c r="AX46" s="156">
        <v>60</v>
      </c>
      <c r="AY46" s="156" t="s">
        <v>932</v>
      </c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>
        <v>4</v>
      </c>
      <c r="BL46" s="156">
        <v>2</v>
      </c>
      <c r="BM46" s="156"/>
      <c r="BN46" s="156">
        <v>3</v>
      </c>
      <c r="BO46" s="156"/>
      <c r="BP46" s="156"/>
      <c r="BQ46" s="156"/>
      <c r="BR46" s="156"/>
      <c r="BS46" s="156"/>
      <c r="BT46" s="156"/>
      <c r="BU46" s="156"/>
      <c r="BV46" s="156" t="s">
        <v>288</v>
      </c>
      <c r="BW46" s="156" t="s">
        <v>288</v>
      </c>
      <c r="BX46" s="156" t="s">
        <v>288</v>
      </c>
      <c r="BY46" s="156">
        <v>0</v>
      </c>
      <c r="BZ46" s="156">
        <v>4</v>
      </c>
      <c r="CA46" s="156">
        <v>0</v>
      </c>
      <c r="CB46" s="156">
        <v>18</v>
      </c>
      <c r="CC46" s="156">
        <v>0</v>
      </c>
      <c r="CD46" s="157" t="s">
        <v>317</v>
      </c>
      <c r="CE46" s="159">
        <v>1</v>
      </c>
      <c r="CF46" s="157">
        <v>0.9166666666666666</v>
      </c>
      <c r="CG46" s="157">
        <v>0.25</v>
      </c>
      <c r="CH46" s="157">
        <v>0.71875</v>
      </c>
      <c r="CI46" s="157">
        <v>0.9166666666666666</v>
      </c>
      <c r="CJ46" s="157">
        <v>0.25</v>
      </c>
      <c r="CK46" s="157">
        <v>0.4375</v>
      </c>
      <c r="CL46" s="156" t="s">
        <v>292</v>
      </c>
      <c r="CM46" s="157" t="s">
        <v>305</v>
      </c>
      <c r="CN46" s="159">
        <v>1</v>
      </c>
      <c r="CO46" s="157">
        <v>0.3541666666666667</v>
      </c>
      <c r="CP46" s="157">
        <v>0.4375</v>
      </c>
      <c r="CQ46" s="157">
        <v>0.3541666666666667</v>
      </c>
      <c r="CR46" s="157">
        <v>0.71875</v>
      </c>
      <c r="CS46" s="157">
        <v>0.71875</v>
      </c>
      <c r="CT46" s="157">
        <v>0.4375</v>
      </c>
      <c r="CU46" s="156" t="s">
        <v>933</v>
      </c>
      <c r="CV46" s="156">
        <v>895</v>
      </c>
      <c r="CW46" s="156">
        <v>658</v>
      </c>
      <c r="CX46" s="156">
        <v>7</v>
      </c>
      <c r="CY46" s="156" t="s">
        <v>288</v>
      </c>
      <c r="CZ46" s="156" t="s">
        <v>288</v>
      </c>
      <c r="DA46" s="156" t="s">
        <v>288</v>
      </c>
      <c r="DB46" s="156" t="s">
        <v>290</v>
      </c>
      <c r="DC46" s="156" t="s">
        <v>290</v>
      </c>
      <c r="DD46" s="156" t="s">
        <v>288</v>
      </c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 t="s">
        <v>288</v>
      </c>
      <c r="FW46" s="156" t="s">
        <v>288</v>
      </c>
      <c r="FX46" s="156" t="s">
        <v>290</v>
      </c>
      <c r="FY46" s="156" t="s">
        <v>288</v>
      </c>
      <c r="FZ46" s="156" t="s">
        <v>936</v>
      </c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>
        <v>0</v>
      </c>
      <c r="HQ46" s="156">
        <v>0</v>
      </c>
      <c r="HR46" s="156">
        <v>0</v>
      </c>
      <c r="HS46" s="156">
        <v>76</v>
      </c>
      <c r="HT46" s="156">
        <v>0</v>
      </c>
      <c r="HU46" s="156">
        <v>0</v>
      </c>
      <c r="HV46" s="156">
        <v>0</v>
      </c>
      <c r="HW46" s="156" t="s">
        <v>290</v>
      </c>
      <c r="HX46" s="156">
        <v>14</v>
      </c>
      <c r="HY46" s="156" t="s">
        <v>290</v>
      </c>
      <c r="HZ46" s="156" t="s">
        <v>290</v>
      </c>
      <c r="IA46" s="156" t="s">
        <v>290</v>
      </c>
      <c r="IB46" s="156">
        <v>5</v>
      </c>
      <c r="IC46" s="156" t="s">
        <v>290</v>
      </c>
      <c r="ID46" s="156" t="s">
        <v>290</v>
      </c>
      <c r="IE46" s="159" t="s">
        <v>290</v>
      </c>
      <c r="IF46" s="159" t="s">
        <v>290</v>
      </c>
      <c r="IG46" s="156" t="s">
        <v>290</v>
      </c>
      <c r="IH46" s="156" t="s">
        <v>290</v>
      </c>
      <c r="II46" s="156" t="s">
        <v>290</v>
      </c>
      <c r="IJ46" s="156" t="s">
        <v>399</v>
      </c>
      <c r="IK46" s="156" t="s">
        <v>362</v>
      </c>
      <c r="IL46" s="158">
        <v>35520</v>
      </c>
      <c r="IM46" s="158">
        <v>40634</v>
      </c>
      <c r="IN46" s="156" t="s">
        <v>288</v>
      </c>
      <c r="IO46" s="156" t="s">
        <v>288</v>
      </c>
      <c r="IP46" s="156" t="s">
        <v>288</v>
      </c>
      <c r="IQ46" s="156" t="s">
        <v>290</v>
      </c>
      <c r="IR46" s="156" t="s">
        <v>288</v>
      </c>
      <c r="IS46" s="156"/>
      <c r="IT46" s="156">
        <v>6</v>
      </c>
      <c r="IU46" s="156"/>
      <c r="IV46" s="156"/>
      <c r="IW46" s="156"/>
      <c r="IX46" s="156"/>
      <c r="IY46" s="156" t="s">
        <v>296</v>
      </c>
    </row>
    <row r="47" spans="1:259" ht="15">
      <c r="A47" s="156">
        <v>43</v>
      </c>
      <c r="B47" s="156" t="s">
        <v>588</v>
      </c>
      <c r="C47" s="156" t="s">
        <v>589</v>
      </c>
      <c r="D47" s="156">
        <v>613</v>
      </c>
      <c r="E47" s="156" t="s">
        <v>309</v>
      </c>
      <c r="F47" s="156">
        <v>118</v>
      </c>
      <c r="G47" s="156" t="s">
        <v>591</v>
      </c>
      <c r="H47" s="156" t="s">
        <v>590</v>
      </c>
      <c r="I47" s="156" t="s">
        <v>592</v>
      </c>
      <c r="J47" s="156">
        <v>3694</v>
      </c>
      <c r="K47" s="156" t="s">
        <v>985</v>
      </c>
      <c r="L47" s="156" t="s">
        <v>986</v>
      </c>
      <c r="M47" s="156" t="s">
        <v>1424</v>
      </c>
      <c r="N47" s="156" t="s">
        <v>1425</v>
      </c>
      <c r="O47" s="156" t="s">
        <v>290</v>
      </c>
      <c r="P47" s="156" t="s">
        <v>1205</v>
      </c>
      <c r="Q47" s="156" t="s">
        <v>289</v>
      </c>
      <c r="R47" s="156" t="s">
        <v>288</v>
      </c>
      <c r="S47" s="156"/>
      <c r="T47" s="156"/>
      <c r="U47" s="156"/>
      <c r="V47" s="156">
        <v>1</v>
      </c>
      <c r="W47" s="156">
        <v>0</v>
      </c>
      <c r="X47" s="156">
        <v>0</v>
      </c>
      <c r="Y47" s="156">
        <v>1</v>
      </c>
      <c r="Z47" s="156">
        <v>0</v>
      </c>
      <c r="AA47" s="156">
        <v>1</v>
      </c>
      <c r="AB47" s="156">
        <v>0</v>
      </c>
      <c r="AC47" s="156">
        <v>1</v>
      </c>
      <c r="AD47" s="156">
        <v>0</v>
      </c>
      <c r="AE47" s="156">
        <v>3</v>
      </c>
      <c r="AF47" s="156">
        <v>0</v>
      </c>
      <c r="AG47" s="156">
        <v>0</v>
      </c>
      <c r="AH47" s="156">
        <v>3</v>
      </c>
      <c r="AI47" s="156">
        <v>2</v>
      </c>
      <c r="AJ47" s="156">
        <v>0</v>
      </c>
      <c r="AK47" s="156">
        <v>0</v>
      </c>
      <c r="AL47" s="156">
        <v>0</v>
      </c>
      <c r="AM47" s="156">
        <v>0</v>
      </c>
      <c r="AN47" s="156">
        <v>2</v>
      </c>
      <c r="AO47" s="156">
        <v>3</v>
      </c>
      <c r="AP47" s="156">
        <v>0</v>
      </c>
      <c r="AQ47" s="156">
        <v>0</v>
      </c>
      <c r="AR47" s="156">
        <v>1</v>
      </c>
      <c r="AS47" s="156">
        <v>1</v>
      </c>
      <c r="AT47" s="156" t="s">
        <v>931</v>
      </c>
      <c r="AU47" s="156">
        <v>21</v>
      </c>
      <c r="AV47" s="156">
        <v>21</v>
      </c>
      <c r="AW47" s="156" t="s">
        <v>931</v>
      </c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>
        <v>1</v>
      </c>
      <c r="BI47" s="156">
        <v>1</v>
      </c>
      <c r="BJ47" s="156" t="s">
        <v>931</v>
      </c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 t="s">
        <v>288</v>
      </c>
      <c r="BW47" s="156" t="s">
        <v>288</v>
      </c>
      <c r="BX47" s="156" t="s">
        <v>288</v>
      </c>
      <c r="BY47" s="156">
        <v>5</v>
      </c>
      <c r="BZ47" s="156">
        <v>3</v>
      </c>
      <c r="CA47" s="156">
        <v>0</v>
      </c>
      <c r="CB47" s="156">
        <v>20</v>
      </c>
      <c r="CC47" s="156">
        <v>0</v>
      </c>
      <c r="CD47" s="157" t="s">
        <v>317</v>
      </c>
      <c r="CE47" s="159">
        <v>1</v>
      </c>
      <c r="CF47" s="157">
        <v>0</v>
      </c>
      <c r="CG47" s="157">
        <v>0.25</v>
      </c>
      <c r="CH47" s="157">
        <v>0.71875</v>
      </c>
      <c r="CI47" s="157">
        <v>1</v>
      </c>
      <c r="CJ47" s="157">
        <v>0.25</v>
      </c>
      <c r="CK47" s="157">
        <v>0.3541666666666667</v>
      </c>
      <c r="CL47" s="156" t="s">
        <v>292</v>
      </c>
      <c r="CM47" s="157" t="s">
        <v>305</v>
      </c>
      <c r="CN47" s="159">
        <v>1</v>
      </c>
      <c r="CO47" s="157">
        <v>0.3541666666666667</v>
      </c>
      <c r="CP47" s="157">
        <v>0.3541666666666667</v>
      </c>
      <c r="CQ47" s="157">
        <v>0.3541666666666667</v>
      </c>
      <c r="CR47" s="157">
        <v>1</v>
      </c>
      <c r="CS47" s="157">
        <v>0.25</v>
      </c>
      <c r="CT47" s="157">
        <v>0.3541666666666667</v>
      </c>
      <c r="CU47" s="156" t="s">
        <v>933</v>
      </c>
      <c r="CV47" s="156">
        <v>0</v>
      </c>
      <c r="CW47" s="156">
        <v>0</v>
      </c>
      <c r="CX47" s="156">
        <v>0</v>
      </c>
      <c r="CY47" s="156" t="s">
        <v>288</v>
      </c>
      <c r="CZ47" s="156" t="s">
        <v>288</v>
      </c>
      <c r="DA47" s="156" t="s">
        <v>288</v>
      </c>
      <c r="DB47" s="156" t="s">
        <v>290</v>
      </c>
      <c r="DC47" s="156" t="s">
        <v>290</v>
      </c>
      <c r="DD47" s="156" t="s">
        <v>288</v>
      </c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 t="s">
        <v>288</v>
      </c>
      <c r="FW47" s="156" t="s">
        <v>290</v>
      </c>
      <c r="FX47" s="156" t="s">
        <v>290</v>
      </c>
      <c r="FY47" s="156" t="s">
        <v>288</v>
      </c>
      <c r="FZ47" s="156" t="s">
        <v>936</v>
      </c>
      <c r="GA47" s="156"/>
      <c r="GB47" s="156"/>
      <c r="GC47" s="156"/>
      <c r="GD47" s="156"/>
      <c r="GE47" s="156"/>
      <c r="GF47" s="156" t="s">
        <v>290</v>
      </c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>
        <v>0</v>
      </c>
      <c r="HQ47" s="156">
        <v>0</v>
      </c>
      <c r="HR47" s="156">
        <v>0</v>
      </c>
      <c r="HS47" s="156" t="s">
        <v>290</v>
      </c>
      <c r="HT47" s="156" t="s">
        <v>290</v>
      </c>
      <c r="HU47" s="156">
        <v>0</v>
      </c>
      <c r="HV47" s="156">
        <v>0</v>
      </c>
      <c r="HW47" s="156" t="s">
        <v>290</v>
      </c>
      <c r="HX47" s="156">
        <v>6</v>
      </c>
      <c r="HY47" s="156" t="s">
        <v>290</v>
      </c>
      <c r="HZ47" s="156" t="s">
        <v>290</v>
      </c>
      <c r="IA47" s="156" t="s">
        <v>290</v>
      </c>
      <c r="IB47" s="156" t="s">
        <v>290</v>
      </c>
      <c r="IC47" s="156" t="s">
        <v>290</v>
      </c>
      <c r="ID47" s="156" t="s">
        <v>290</v>
      </c>
      <c r="IE47" s="159" t="s">
        <v>290</v>
      </c>
      <c r="IF47" s="159" t="s">
        <v>290</v>
      </c>
      <c r="IG47" s="156" t="s">
        <v>290</v>
      </c>
      <c r="IH47" s="156" t="s">
        <v>290</v>
      </c>
      <c r="II47" s="156" t="s">
        <v>290</v>
      </c>
      <c r="IJ47" s="156" t="s">
        <v>593</v>
      </c>
      <c r="IK47" s="156" t="s">
        <v>325</v>
      </c>
      <c r="IL47" s="158">
        <v>37987</v>
      </c>
      <c r="IM47" s="158">
        <v>40848</v>
      </c>
      <c r="IN47" s="156" t="s">
        <v>288</v>
      </c>
      <c r="IO47" s="156" t="s">
        <v>288</v>
      </c>
      <c r="IP47" s="156" t="s">
        <v>288</v>
      </c>
      <c r="IQ47" s="156" t="s">
        <v>290</v>
      </c>
      <c r="IR47" s="156" t="s">
        <v>290</v>
      </c>
      <c r="IS47" s="156"/>
      <c r="IT47" s="156">
        <v>6</v>
      </c>
      <c r="IU47" s="156"/>
      <c r="IV47" s="156"/>
      <c r="IW47" s="156"/>
      <c r="IX47" s="156"/>
      <c r="IY47" s="156" t="s">
        <v>296</v>
      </c>
    </row>
    <row r="48" spans="1:259" ht="15">
      <c r="A48" s="156">
        <v>44</v>
      </c>
      <c r="B48" s="156" t="s">
        <v>594</v>
      </c>
      <c r="C48" s="156" t="s">
        <v>595</v>
      </c>
      <c r="D48" s="156">
        <v>810</v>
      </c>
      <c r="E48" s="156" t="s">
        <v>596</v>
      </c>
      <c r="F48" s="156"/>
      <c r="G48" s="156" t="s">
        <v>598</v>
      </c>
      <c r="H48" s="156" t="s">
        <v>597</v>
      </c>
      <c r="I48" s="156" t="s">
        <v>599</v>
      </c>
      <c r="J48" s="156">
        <v>3315</v>
      </c>
      <c r="K48" s="156" t="s">
        <v>987</v>
      </c>
      <c r="L48" s="156" t="s">
        <v>600</v>
      </c>
      <c r="M48" s="156" t="s">
        <v>601</v>
      </c>
      <c r="N48" s="156" t="s">
        <v>287</v>
      </c>
      <c r="O48" s="156" t="s">
        <v>290</v>
      </c>
      <c r="P48" s="156"/>
      <c r="Q48" s="156"/>
      <c r="R48" s="156"/>
      <c r="S48" s="156"/>
      <c r="T48" s="156"/>
      <c r="U48" s="156"/>
      <c r="V48" s="156">
        <v>0</v>
      </c>
      <c r="W48" s="156">
        <v>1</v>
      </c>
      <c r="X48" s="156">
        <v>1</v>
      </c>
      <c r="Y48" s="156">
        <v>1</v>
      </c>
      <c r="Z48" s="156">
        <v>0</v>
      </c>
      <c r="AA48" s="156">
        <v>1</v>
      </c>
      <c r="AB48" s="156">
        <v>0</v>
      </c>
      <c r="AC48" s="156">
        <v>0</v>
      </c>
      <c r="AD48" s="156">
        <v>1</v>
      </c>
      <c r="AE48" s="156">
        <v>2</v>
      </c>
      <c r="AF48" s="156">
        <v>0</v>
      </c>
      <c r="AG48" s="156">
        <v>0</v>
      </c>
      <c r="AH48" s="156">
        <v>3</v>
      </c>
      <c r="AI48" s="156">
        <v>2</v>
      </c>
      <c r="AJ48" s="156">
        <v>0</v>
      </c>
      <c r="AK48" s="156">
        <v>0</v>
      </c>
      <c r="AL48" s="156">
        <v>0</v>
      </c>
      <c r="AM48" s="156">
        <v>0</v>
      </c>
      <c r="AN48" s="156">
        <v>0</v>
      </c>
      <c r="AO48" s="156">
        <v>8</v>
      </c>
      <c r="AP48" s="156">
        <v>0</v>
      </c>
      <c r="AQ48" s="156">
        <v>0</v>
      </c>
      <c r="AR48" s="156">
        <v>2</v>
      </c>
      <c r="AS48" s="156">
        <v>6</v>
      </c>
      <c r="AT48" s="156" t="s">
        <v>931</v>
      </c>
      <c r="AU48" s="156">
        <v>12</v>
      </c>
      <c r="AV48" s="156">
        <v>42</v>
      </c>
      <c r="AW48" s="156" t="s">
        <v>935</v>
      </c>
      <c r="AX48" s="156">
        <v>36</v>
      </c>
      <c r="AY48" s="156" t="s">
        <v>935</v>
      </c>
      <c r="AZ48" s="156"/>
      <c r="BA48" s="156"/>
      <c r="BB48" s="156"/>
      <c r="BC48" s="156"/>
      <c r="BD48" s="156"/>
      <c r="BE48" s="156"/>
      <c r="BF48" s="156"/>
      <c r="BG48" s="156"/>
      <c r="BH48" s="156">
        <v>4</v>
      </c>
      <c r="BI48" s="156">
        <v>2</v>
      </c>
      <c r="BJ48" s="156" t="s">
        <v>935</v>
      </c>
      <c r="BK48" s="156">
        <v>2</v>
      </c>
      <c r="BL48" s="156">
        <v>1</v>
      </c>
      <c r="BM48" s="156" t="s">
        <v>932</v>
      </c>
      <c r="BN48" s="156"/>
      <c r="BO48" s="156"/>
      <c r="BP48" s="156">
        <v>2</v>
      </c>
      <c r="BQ48" s="156">
        <v>2</v>
      </c>
      <c r="BR48" s="156" t="s">
        <v>932</v>
      </c>
      <c r="BS48" s="156">
        <v>4</v>
      </c>
      <c r="BT48" s="156">
        <v>4</v>
      </c>
      <c r="BU48" s="156" t="s">
        <v>932</v>
      </c>
      <c r="BV48" s="156" t="s">
        <v>288</v>
      </c>
      <c r="BW48" s="156" t="s">
        <v>288</v>
      </c>
      <c r="BX48" s="156" t="s">
        <v>288</v>
      </c>
      <c r="BY48" s="156">
        <v>2</v>
      </c>
      <c r="BZ48" s="156">
        <v>3</v>
      </c>
      <c r="CA48" s="156">
        <v>0</v>
      </c>
      <c r="CB48" s="156">
        <v>20</v>
      </c>
      <c r="CC48" s="156">
        <v>0</v>
      </c>
      <c r="CD48" s="157" t="s">
        <v>303</v>
      </c>
      <c r="CE48" s="159">
        <v>1</v>
      </c>
      <c r="CF48" s="157">
        <v>0.71875</v>
      </c>
      <c r="CG48" s="157">
        <v>0.3541666666666667</v>
      </c>
      <c r="CH48" s="157"/>
      <c r="CI48" s="157"/>
      <c r="CJ48" s="157"/>
      <c r="CK48" s="157"/>
      <c r="CL48" s="156" t="s">
        <v>304</v>
      </c>
      <c r="CM48" s="157" t="s">
        <v>293</v>
      </c>
      <c r="CN48" s="159">
        <v>1.5</v>
      </c>
      <c r="CO48" s="157">
        <v>0.3541666666666667</v>
      </c>
      <c r="CP48" s="157">
        <v>0.71875</v>
      </c>
      <c r="CQ48" s="157">
        <v>0.3541666666666667</v>
      </c>
      <c r="CR48" s="157">
        <v>0.71875</v>
      </c>
      <c r="CS48" s="157">
        <v>0.3541666666666667</v>
      </c>
      <c r="CT48" s="157">
        <v>0.5</v>
      </c>
      <c r="CU48" s="156" t="s">
        <v>952</v>
      </c>
      <c r="CV48" s="156">
        <v>1913</v>
      </c>
      <c r="CW48" s="156">
        <v>1036</v>
      </c>
      <c r="CX48" s="156">
        <v>20</v>
      </c>
      <c r="CY48" s="156" t="s">
        <v>288</v>
      </c>
      <c r="CZ48" s="156" t="s">
        <v>288</v>
      </c>
      <c r="DA48" s="156" t="s">
        <v>288</v>
      </c>
      <c r="DB48" s="156" t="s">
        <v>290</v>
      </c>
      <c r="DC48" s="156" t="s">
        <v>290</v>
      </c>
      <c r="DD48" s="156" t="s">
        <v>288</v>
      </c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 t="s">
        <v>288</v>
      </c>
      <c r="FW48" s="156" t="s">
        <v>290</v>
      </c>
      <c r="FX48" s="156" t="s">
        <v>290</v>
      </c>
      <c r="FY48" s="156" t="s">
        <v>288</v>
      </c>
      <c r="FZ48" s="156" t="s">
        <v>936</v>
      </c>
      <c r="GA48" s="156"/>
      <c r="GB48" s="156"/>
      <c r="GC48" s="156"/>
      <c r="GD48" s="156"/>
      <c r="GE48" s="156"/>
      <c r="GF48" s="156" t="s">
        <v>290</v>
      </c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>
        <v>3</v>
      </c>
      <c r="HQ48" s="156">
        <v>3</v>
      </c>
      <c r="HR48" s="156">
        <v>2</v>
      </c>
      <c r="HS48" s="156">
        <v>131</v>
      </c>
      <c r="HT48" s="156" t="s">
        <v>290</v>
      </c>
      <c r="HU48" s="156" t="s">
        <v>290</v>
      </c>
      <c r="HV48" s="156" t="s">
        <v>290</v>
      </c>
      <c r="HW48" s="156" t="s">
        <v>290</v>
      </c>
      <c r="HX48" s="156">
        <v>51</v>
      </c>
      <c r="HY48" s="156" t="s">
        <v>290</v>
      </c>
      <c r="HZ48" s="156" t="s">
        <v>290</v>
      </c>
      <c r="IA48" s="156" t="s">
        <v>290</v>
      </c>
      <c r="IB48" s="156" t="s">
        <v>290</v>
      </c>
      <c r="IC48" s="156" t="s">
        <v>290</v>
      </c>
      <c r="ID48" s="156" t="s">
        <v>290</v>
      </c>
      <c r="IE48" s="159" t="s">
        <v>290</v>
      </c>
      <c r="IF48" s="159" t="s">
        <v>290</v>
      </c>
      <c r="IG48" s="156" t="s">
        <v>290</v>
      </c>
      <c r="IH48" s="156" t="s">
        <v>290</v>
      </c>
      <c r="II48" s="156" t="s">
        <v>290</v>
      </c>
      <c r="IJ48" s="156" t="s">
        <v>427</v>
      </c>
      <c r="IK48" s="156" t="s">
        <v>1426</v>
      </c>
      <c r="IL48" s="158" t="s">
        <v>602</v>
      </c>
      <c r="IM48" s="158">
        <v>42064</v>
      </c>
      <c r="IN48" s="156" t="s">
        <v>288</v>
      </c>
      <c r="IO48" s="156" t="s">
        <v>288</v>
      </c>
      <c r="IP48" s="156" t="s">
        <v>288</v>
      </c>
      <c r="IQ48" s="156" t="s">
        <v>288</v>
      </c>
      <c r="IR48" s="156" t="s">
        <v>290</v>
      </c>
      <c r="IS48" s="156"/>
      <c r="IT48" s="156">
        <v>0</v>
      </c>
      <c r="IU48" s="156"/>
      <c r="IV48" s="156"/>
      <c r="IW48" s="156"/>
      <c r="IX48" s="156"/>
      <c r="IY48" s="156" t="s">
        <v>360</v>
      </c>
    </row>
    <row r="49" spans="1:259" ht="15">
      <c r="A49" s="156">
        <v>45</v>
      </c>
      <c r="B49" s="156" t="s">
        <v>603</v>
      </c>
      <c r="C49" s="156" t="s">
        <v>604</v>
      </c>
      <c r="D49" s="156">
        <v>938</v>
      </c>
      <c r="E49" s="156" t="s">
        <v>605</v>
      </c>
      <c r="F49" s="156">
        <v>129</v>
      </c>
      <c r="G49" s="156" t="s">
        <v>606</v>
      </c>
      <c r="H49" s="156" t="s">
        <v>1206</v>
      </c>
      <c r="I49" s="156" t="s">
        <v>607</v>
      </c>
      <c r="J49" s="156">
        <v>3641</v>
      </c>
      <c r="K49" s="156" t="s">
        <v>988</v>
      </c>
      <c r="L49" s="156" t="s">
        <v>989</v>
      </c>
      <c r="M49" s="156" t="s">
        <v>1427</v>
      </c>
      <c r="N49" s="156" t="s">
        <v>1428</v>
      </c>
      <c r="O49" s="156" t="s">
        <v>288</v>
      </c>
      <c r="P49" s="156" t="s">
        <v>1207</v>
      </c>
      <c r="Q49" s="156" t="s">
        <v>316</v>
      </c>
      <c r="R49" s="156" t="s">
        <v>288</v>
      </c>
      <c r="S49" s="156"/>
      <c r="T49" s="156"/>
      <c r="U49" s="156"/>
      <c r="V49" s="156">
        <v>1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0</v>
      </c>
      <c r="AC49" s="156">
        <v>0</v>
      </c>
      <c r="AD49" s="156">
        <v>1</v>
      </c>
      <c r="AE49" s="156">
        <v>2</v>
      </c>
      <c r="AF49" s="156">
        <v>1</v>
      </c>
      <c r="AG49" s="156">
        <v>1</v>
      </c>
      <c r="AH49" s="156">
        <v>5</v>
      </c>
      <c r="AI49" s="156">
        <v>3</v>
      </c>
      <c r="AJ49" s="156">
        <v>0</v>
      </c>
      <c r="AK49" s="156">
        <v>0</v>
      </c>
      <c r="AL49" s="156">
        <v>0</v>
      </c>
      <c r="AM49" s="156">
        <v>0</v>
      </c>
      <c r="AN49" s="156">
        <v>0</v>
      </c>
      <c r="AO49" s="156">
        <v>0</v>
      </c>
      <c r="AP49" s="156">
        <v>0</v>
      </c>
      <c r="AQ49" s="156">
        <v>0</v>
      </c>
      <c r="AR49" s="156">
        <v>1</v>
      </c>
      <c r="AS49" s="156">
        <v>2</v>
      </c>
      <c r="AT49" s="156" t="s">
        <v>931</v>
      </c>
      <c r="AU49" s="156">
        <v>48</v>
      </c>
      <c r="AV49" s="156">
        <v>48</v>
      </c>
      <c r="AW49" s="156" t="s">
        <v>931</v>
      </c>
      <c r="AX49" s="156">
        <v>90</v>
      </c>
      <c r="AY49" s="156" t="s">
        <v>935</v>
      </c>
      <c r="AZ49" s="156">
        <v>1</v>
      </c>
      <c r="BA49" s="156">
        <v>1</v>
      </c>
      <c r="BB49" s="156" t="s">
        <v>932</v>
      </c>
      <c r="BC49" s="156"/>
      <c r="BD49" s="156"/>
      <c r="BE49" s="156"/>
      <c r="BF49" s="156">
        <v>56</v>
      </c>
      <c r="BG49" s="156" t="s">
        <v>932</v>
      </c>
      <c r="BH49" s="156"/>
      <c r="BI49" s="156"/>
      <c r="BJ49" s="156"/>
      <c r="BK49" s="156"/>
      <c r="BL49" s="156"/>
      <c r="BM49" s="156"/>
      <c r="BN49" s="156"/>
      <c r="BO49" s="156"/>
      <c r="BP49" s="156">
        <v>2</v>
      </c>
      <c r="BQ49" s="156">
        <v>2</v>
      </c>
      <c r="BR49" s="156" t="s">
        <v>932</v>
      </c>
      <c r="BS49" s="156"/>
      <c r="BT49" s="156"/>
      <c r="BU49" s="156"/>
      <c r="BV49" s="156" t="s">
        <v>290</v>
      </c>
      <c r="BW49" s="156" t="s">
        <v>290</v>
      </c>
      <c r="BX49" s="156" t="s">
        <v>290</v>
      </c>
      <c r="BY49" s="156">
        <v>0</v>
      </c>
      <c r="BZ49" s="156">
        <v>3</v>
      </c>
      <c r="CA49" s="156">
        <v>0</v>
      </c>
      <c r="CB49" s="156">
        <v>51</v>
      </c>
      <c r="CC49" s="156">
        <v>0</v>
      </c>
      <c r="CD49" s="157" t="s">
        <v>291</v>
      </c>
      <c r="CE49" s="159">
        <v>2</v>
      </c>
      <c r="CF49" s="157">
        <v>0.9791666666666666</v>
      </c>
      <c r="CG49" s="157">
        <v>0.20833333333333334</v>
      </c>
      <c r="CH49" s="157">
        <v>0.7291666666666666</v>
      </c>
      <c r="CI49" s="157">
        <v>0.9791666666666666</v>
      </c>
      <c r="CJ49" s="157">
        <v>0.20833333333333334</v>
      </c>
      <c r="CK49" s="157">
        <v>0.3645833333333333</v>
      </c>
      <c r="CL49" s="156" t="s">
        <v>292</v>
      </c>
      <c r="CM49" s="157" t="s">
        <v>293</v>
      </c>
      <c r="CN49" s="159">
        <v>2</v>
      </c>
      <c r="CO49" s="157">
        <v>0</v>
      </c>
      <c r="CP49" s="157">
        <v>0</v>
      </c>
      <c r="CQ49" s="157">
        <v>0.3645833333333333</v>
      </c>
      <c r="CR49" s="157">
        <v>0.7291666666666666</v>
      </c>
      <c r="CS49" s="157"/>
      <c r="CT49" s="157"/>
      <c r="CU49" s="156"/>
      <c r="CV49" s="156">
        <v>210</v>
      </c>
      <c r="CW49" s="156">
        <v>0</v>
      </c>
      <c r="CX49" s="156">
        <v>710</v>
      </c>
      <c r="CY49" s="156" t="s">
        <v>288</v>
      </c>
      <c r="CZ49" s="156" t="s">
        <v>288</v>
      </c>
      <c r="DA49" s="156" t="s">
        <v>288</v>
      </c>
      <c r="DB49" s="156" t="s">
        <v>288</v>
      </c>
      <c r="DC49" s="156" t="s">
        <v>290</v>
      </c>
      <c r="DD49" s="156" t="s">
        <v>288</v>
      </c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 t="s">
        <v>288</v>
      </c>
      <c r="FW49" s="156" t="s">
        <v>290</v>
      </c>
      <c r="FX49" s="156" t="s">
        <v>290</v>
      </c>
      <c r="FY49" s="156" t="s">
        <v>288</v>
      </c>
      <c r="FZ49" s="156" t="s">
        <v>936</v>
      </c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6"/>
      <c r="HB49" s="156"/>
      <c r="HC49" s="156"/>
      <c r="HD49" s="156"/>
      <c r="HE49" s="156"/>
      <c r="HF49" s="156"/>
      <c r="HG49" s="156"/>
      <c r="HH49" s="156"/>
      <c r="HI49" s="156"/>
      <c r="HJ49" s="156"/>
      <c r="HK49" s="156"/>
      <c r="HL49" s="156"/>
      <c r="HM49" s="156"/>
      <c r="HN49" s="156"/>
      <c r="HO49" s="156"/>
      <c r="HP49" s="156">
        <v>0</v>
      </c>
      <c r="HQ49" s="156">
        <v>0</v>
      </c>
      <c r="HR49" s="156">
        <v>0</v>
      </c>
      <c r="HS49" s="156">
        <v>0</v>
      </c>
      <c r="HT49" s="156">
        <v>37</v>
      </c>
      <c r="HU49" s="156">
        <v>65</v>
      </c>
      <c r="HV49" s="156">
        <v>65</v>
      </c>
      <c r="HW49" s="156" t="s">
        <v>290</v>
      </c>
      <c r="HX49" s="156" t="s">
        <v>290</v>
      </c>
      <c r="HY49" s="156" t="s">
        <v>290</v>
      </c>
      <c r="HZ49" s="156" t="s">
        <v>290</v>
      </c>
      <c r="IA49" s="156" t="s">
        <v>290</v>
      </c>
      <c r="IB49" s="156" t="s">
        <v>290</v>
      </c>
      <c r="IC49" s="156" t="s">
        <v>290</v>
      </c>
      <c r="ID49" s="156" t="s">
        <v>290</v>
      </c>
      <c r="IE49" s="159" t="s">
        <v>290</v>
      </c>
      <c r="IF49" s="159" t="s">
        <v>290</v>
      </c>
      <c r="IG49" s="156" t="s">
        <v>290</v>
      </c>
      <c r="IH49" s="156" t="s">
        <v>290</v>
      </c>
      <c r="II49" s="156" t="s">
        <v>290</v>
      </c>
      <c r="IJ49" s="156" t="s">
        <v>608</v>
      </c>
      <c r="IK49" s="156" t="s">
        <v>413</v>
      </c>
      <c r="IL49" s="158">
        <v>38473</v>
      </c>
      <c r="IM49" s="158">
        <v>40258</v>
      </c>
      <c r="IN49" s="156" t="s">
        <v>288</v>
      </c>
      <c r="IO49" s="156" t="s">
        <v>288</v>
      </c>
      <c r="IP49" s="156" t="s">
        <v>288</v>
      </c>
      <c r="IQ49" s="156" t="s">
        <v>288</v>
      </c>
      <c r="IR49" s="156" t="s">
        <v>288</v>
      </c>
      <c r="IS49" s="156"/>
      <c r="IT49" s="156"/>
      <c r="IU49" s="156"/>
      <c r="IV49" s="156"/>
      <c r="IW49" s="156"/>
      <c r="IX49" s="156"/>
      <c r="IY49" s="156" t="s">
        <v>296</v>
      </c>
    </row>
    <row r="50" spans="1:259" ht="15">
      <c r="A50" s="156">
        <v>46</v>
      </c>
      <c r="B50" s="156" t="s">
        <v>609</v>
      </c>
      <c r="C50" s="156" t="s">
        <v>610</v>
      </c>
      <c r="D50" s="156">
        <v>778</v>
      </c>
      <c r="E50" s="156" t="s">
        <v>611</v>
      </c>
      <c r="F50" s="156">
        <v>185</v>
      </c>
      <c r="G50" s="156" t="s">
        <v>612</v>
      </c>
      <c r="H50" s="156" t="s">
        <v>1208</v>
      </c>
      <c r="I50" s="156" t="s">
        <v>613</v>
      </c>
      <c r="J50" s="156" t="s">
        <v>283</v>
      </c>
      <c r="K50" s="156" t="s">
        <v>1429</v>
      </c>
      <c r="L50" s="156" t="s">
        <v>1430</v>
      </c>
      <c r="M50" s="156" t="s">
        <v>614</v>
      </c>
      <c r="N50" s="156" t="s">
        <v>314</v>
      </c>
      <c r="O50" s="156" t="s">
        <v>288</v>
      </c>
      <c r="P50" s="156"/>
      <c r="Q50" s="156"/>
      <c r="R50" s="156" t="s">
        <v>288</v>
      </c>
      <c r="S50" s="156"/>
      <c r="T50" s="156"/>
      <c r="U50" s="156"/>
      <c r="V50" s="156">
        <v>1</v>
      </c>
      <c r="W50" s="156">
        <v>1</v>
      </c>
      <c r="X50" s="156">
        <v>1</v>
      </c>
      <c r="Y50" s="156">
        <v>1</v>
      </c>
      <c r="Z50" s="156">
        <v>0</v>
      </c>
      <c r="AA50" s="156">
        <v>3</v>
      </c>
      <c r="AB50" s="156">
        <v>0</v>
      </c>
      <c r="AC50" s="156">
        <v>0</v>
      </c>
      <c r="AD50" s="156">
        <v>1</v>
      </c>
      <c r="AE50" s="156">
        <v>9</v>
      </c>
      <c r="AF50" s="156">
        <v>0</v>
      </c>
      <c r="AG50" s="156">
        <v>0</v>
      </c>
      <c r="AH50" s="156">
        <v>10</v>
      </c>
      <c r="AI50" s="156">
        <v>8</v>
      </c>
      <c r="AJ50" s="156">
        <v>0</v>
      </c>
      <c r="AK50" s="156">
        <v>0</v>
      </c>
      <c r="AL50" s="156">
        <v>1</v>
      </c>
      <c r="AM50" s="156">
        <v>2</v>
      </c>
      <c r="AN50" s="156">
        <v>1</v>
      </c>
      <c r="AO50" s="156">
        <v>5</v>
      </c>
      <c r="AP50" s="156">
        <v>1</v>
      </c>
      <c r="AQ50" s="156">
        <v>1</v>
      </c>
      <c r="AR50" s="156">
        <v>8</v>
      </c>
      <c r="AS50" s="156">
        <v>12</v>
      </c>
      <c r="AT50" s="156" t="s">
        <v>931</v>
      </c>
      <c r="AU50" s="156">
        <v>19</v>
      </c>
      <c r="AV50" s="156">
        <v>19</v>
      </c>
      <c r="AW50" s="156" t="s">
        <v>931</v>
      </c>
      <c r="AX50" s="156">
        <v>152</v>
      </c>
      <c r="AY50" s="156" t="s">
        <v>935</v>
      </c>
      <c r="AZ50" s="156">
        <v>12</v>
      </c>
      <c r="BA50" s="156">
        <v>36</v>
      </c>
      <c r="BB50" s="156" t="s">
        <v>935</v>
      </c>
      <c r="BC50" s="156"/>
      <c r="BD50" s="156"/>
      <c r="BE50" s="156"/>
      <c r="BF50" s="156">
        <v>680</v>
      </c>
      <c r="BG50" s="156" t="s">
        <v>935</v>
      </c>
      <c r="BH50" s="156">
        <v>1</v>
      </c>
      <c r="BI50" s="156">
        <v>1.5</v>
      </c>
      <c r="BJ50" s="156" t="s">
        <v>931</v>
      </c>
      <c r="BK50" s="156"/>
      <c r="BL50" s="156"/>
      <c r="BM50" s="156"/>
      <c r="BN50" s="156"/>
      <c r="BO50" s="156"/>
      <c r="BP50" s="156">
        <v>1</v>
      </c>
      <c r="BQ50" s="156">
        <v>1.5</v>
      </c>
      <c r="BR50" s="156" t="s">
        <v>360</v>
      </c>
      <c r="BS50" s="156"/>
      <c r="BT50" s="156"/>
      <c r="BU50" s="156"/>
      <c r="BV50" s="156" t="s">
        <v>288</v>
      </c>
      <c r="BW50" s="156" t="s">
        <v>288</v>
      </c>
      <c r="BX50" s="156" t="s">
        <v>288</v>
      </c>
      <c r="BY50" s="156">
        <v>11</v>
      </c>
      <c r="BZ50" s="156">
        <v>9</v>
      </c>
      <c r="CA50" s="156">
        <v>0</v>
      </c>
      <c r="CB50" s="156">
        <v>0</v>
      </c>
      <c r="CC50" s="156">
        <v>0</v>
      </c>
      <c r="CD50" s="157" t="s">
        <v>291</v>
      </c>
      <c r="CE50" s="159">
        <v>1</v>
      </c>
      <c r="CF50" s="157"/>
      <c r="CG50" s="157"/>
      <c r="CH50" s="157">
        <v>0.6666666666666666</v>
      </c>
      <c r="CI50" s="157">
        <v>0.375</v>
      </c>
      <c r="CJ50" s="157"/>
      <c r="CK50" s="157"/>
      <c r="CL50" s="156" t="s">
        <v>292</v>
      </c>
      <c r="CM50" s="157" t="s">
        <v>293</v>
      </c>
      <c r="CN50" s="159">
        <v>1</v>
      </c>
      <c r="CO50" s="157">
        <v>0</v>
      </c>
      <c r="CP50" s="157">
        <v>0</v>
      </c>
      <c r="CQ50" s="157">
        <v>0.3541666666666667</v>
      </c>
      <c r="CR50" s="157">
        <v>0.71875</v>
      </c>
      <c r="CS50" s="157"/>
      <c r="CT50" s="157"/>
      <c r="CU50" s="156" t="s">
        <v>933</v>
      </c>
      <c r="CV50" s="156">
        <v>3364</v>
      </c>
      <c r="CW50" s="156">
        <v>1451</v>
      </c>
      <c r="CX50" s="156">
        <v>2661</v>
      </c>
      <c r="CY50" s="156" t="s">
        <v>288</v>
      </c>
      <c r="CZ50" s="156" t="s">
        <v>288</v>
      </c>
      <c r="DA50" s="156" t="s">
        <v>288</v>
      </c>
      <c r="DB50" s="156" t="s">
        <v>288</v>
      </c>
      <c r="DC50" s="156" t="s">
        <v>288</v>
      </c>
      <c r="DD50" s="156" t="s">
        <v>288</v>
      </c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 t="s">
        <v>288</v>
      </c>
      <c r="FW50" s="156" t="s">
        <v>290</v>
      </c>
      <c r="FX50" s="156" t="s">
        <v>290</v>
      </c>
      <c r="FY50" s="156" t="s">
        <v>288</v>
      </c>
      <c r="FZ50" s="156" t="s">
        <v>965</v>
      </c>
      <c r="GA50" s="156"/>
      <c r="GB50" s="156"/>
      <c r="GC50" s="156"/>
      <c r="GD50" s="156"/>
      <c r="GE50" s="156"/>
      <c r="GF50" s="156" t="s">
        <v>290</v>
      </c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/>
      <c r="HG50" s="156"/>
      <c r="HH50" s="156"/>
      <c r="HI50" s="156"/>
      <c r="HJ50" s="156"/>
      <c r="HK50" s="156"/>
      <c r="HL50" s="156"/>
      <c r="HM50" s="156"/>
      <c r="HN50" s="156"/>
      <c r="HO50" s="156"/>
      <c r="HP50" s="156">
        <v>1</v>
      </c>
      <c r="HQ50" s="156">
        <v>1</v>
      </c>
      <c r="HR50" s="156">
        <v>0</v>
      </c>
      <c r="HS50" s="156">
        <v>11</v>
      </c>
      <c r="HT50" s="156">
        <v>503</v>
      </c>
      <c r="HU50" s="156">
        <v>146</v>
      </c>
      <c r="HV50" s="156">
        <v>132</v>
      </c>
      <c r="HW50" s="156" t="s">
        <v>290</v>
      </c>
      <c r="HX50" s="156">
        <v>43</v>
      </c>
      <c r="HY50" s="156" t="s">
        <v>290</v>
      </c>
      <c r="HZ50" s="156" t="s">
        <v>290</v>
      </c>
      <c r="IA50" s="156" t="s">
        <v>290</v>
      </c>
      <c r="IB50" s="156" t="s">
        <v>290</v>
      </c>
      <c r="IC50" s="156" t="s">
        <v>290</v>
      </c>
      <c r="ID50" s="156" t="s">
        <v>290</v>
      </c>
      <c r="IE50" s="159">
        <v>9</v>
      </c>
      <c r="IF50" s="159" t="s">
        <v>290</v>
      </c>
      <c r="IG50" s="156" t="s">
        <v>290</v>
      </c>
      <c r="IH50" s="156">
        <v>37</v>
      </c>
      <c r="II50" s="156" t="s">
        <v>290</v>
      </c>
      <c r="IJ50" s="156" t="s">
        <v>333</v>
      </c>
      <c r="IK50" s="156" t="s">
        <v>325</v>
      </c>
      <c r="IL50" s="158">
        <v>37712</v>
      </c>
      <c r="IM50" s="158">
        <v>42491</v>
      </c>
      <c r="IN50" s="156" t="s">
        <v>288</v>
      </c>
      <c r="IO50" s="156" t="s">
        <v>288</v>
      </c>
      <c r="IP50" s="156" t="s">
        <v>288</v>
      </c>
      <c r="IQ50" s="156" t="s">
        <v>288</v>
      </c>
      <c r="IR50" s="156" t="s">
        <v>290</v>
      </c>
      <c r="IS50" s="156"/>
      <c r="IT50" s="156">
        <v>6</v>
      </c>
      <c r="IU50" s="156"/>
      <c r="IV50" s="156"/>
      <c r="IW50" s="156"/>
      <c r="IX50" s="156"/>
      <c r="IY50" s="156" t="s">
        <v>296</v>
      </c>
    </row>
    <row r="51" spans="1:259" ht="15">
      <c r="A51" s="156">
        <v>47</v>
      </c>
      <c r="B51" s="156" t="s">
        <v>615</v>
      </c>
      <c r="C51" s="156" t="s">
        <v>616</v>
      </c>
      <c r="D51" s="156">
        <v>654</v>
      </c>
      <c r="E51" s="156" t="s">
        <v>486</v>
      </c>
      <c r="F51" s="156">
        <v>147</v>
      </c>
      <c r="G51" s="156" t="s">
        <v>617</v>
      </c>
      <c r="H51" s="156" t="s">
        <v>1209</v>
      </c>
      <c r="I51" s="156" t="s">
        <v>618</v>
      </c>
      <c r="J51" s="156" t="s">
        <v>283</v>
      </c>
      <c r="K51" s="156" t="s">
        <v>619</v>
      </c>
      <c r="L51" s="156" t="s">
        <v>620</v>
      </c>
      <c r="M51" s="156" t="s">
        <v>621</v>
      </c>
      <c r="N51" s="156" t="s">
        <v>287</v>
      </c>
      <c r="O51" s="156" t="s">
        <v>288</v>
      </c>
      <c r="P51" s="156"/>
      <c r="Q51" s="156"/>
      <c r="R51" s="156"/>
      <c r="S51" s="156"/>
      <c r="T51" s="156"/>
      <c r="U51" s="156"/>
      <c r="V51" s="156">
        <v>0</v>
      </c>
      <c r="W51" s="156">
        <v>1</v>
      </c>
      <c r="X51" s="156">
        <v>0</v>
      </c>
      <c r="Y51" s="156">
        <v>0</v>
      </c>
      <c r="Z51" s="156">
        <v>0</v>
      </c>
      <c r="AA51" s="156">
        <v>1</v>
      </c>
      <c r="AB51" s="156">
        <v>0</v>
      </c>
      <c r="AC51" s="156">
        <v>0</v>
      </c>
      <c r="AD51" s="156">
        <v>1</v>
      </c>
      <c r="AE51" s="156">
        <v>4</v>
      </c>
      <c r="AF51" s="156">
        <v>0</v>
      </c>
      <c r="AG51" s="156">
        <v>0.25</v>
      </c>
      <c r="AH51" s="156">
        <v>5.25</v>
      </c>
      <c r="AI51" s="156">
        <v>4</v>
      </c>
      <c r="AJ51" s="156">
        <v>0</v>
      </c>
      <c r="AK51" s="156">
        <v>0</v>
      </c>
      <c r="AL51" s="156">
        <v>0</v>
      </c>
      <c r="AM51" s="156">
        <v>0</v>
      </c>
      <c r="AN51" s="156">
        <v>0</v>
      </c>
      <c r="AO51" s="156">
        <v>1</v>
      </c>
      <c r="AP51" s="156">
        <v>0</v>
      </c>
      <c r="AQ51" s="156">
        <v>0</v>
      </c>
      <c r="AR51" s="156">
        <v>5</v>
      </c>
      <c r="AS51" s="156">
        <v>12</v>
      </c>
      <c r="AT51" s="156" t="s">
        <v>931</v>
      </c>
      <c r="AU51" s="156">
        <v>12</v>
      </c>
      <c r="AV51" s="156">
        <v>48</v>
      </c>
      <c r="AW51" s="156" t="s">
        <v>931</v>
      </c>
      <c r="AX51" s="156">
        <v>36</v>
      </c>
      <c r="AY51" s="156" t="s">
        <v>931</v>
      </c>
      <c r="AZ51" s="156"/>
      <c r="BA51" s="156"/>
      <c r="BB51" s="156"/>
      <c r="BC51" s="156"/>
      <c r="BD51" s="156"/>
      <c r="BE51" s="156"/>
      <c r="BF51" s="156">
        <v>266</v>
      </c>
      <c r="BG51" s="156" t="s">
        <v>935</v>
      </c>
      <c r="BH51" s="156">
        <v>2</v>
      </c>
      <c r="BI51" s="156">
        <v>3</v>
      </c>
      <c r="BJ51" s="156" t="s">
        <v>931</v>
      </c>
      <c r="BK51" s="156"/>
      <c r="BL51" s="156"/>
      <c r="BM51" s="156"/>
      <c r="BN51" s="156"/>
      <c r="BO51" s="156"/>
      <c r="BP51" s="156">
        <v>1</v>
      </c>
      <c r="BQ51" s="156">
        <v>1</v>
      </c>
      <c r="BR51" s="156" t="s">
        <v>931</v>
      </c>
      <c r="BS51" s="156">
        <v>1</v>
      </c>
      <c r="BT51" s="156">
        <v>1.5</v>
      </c>
      <c r="BU51" s="156" t="s">
        <v>931</v>
      </c>
      <c r="BV51" s="156" t="s">
        <v>288</v>
      </c>
      <c r="BW51" s="156" t="s">
        <v>288</v>
      </c>
      <c r="BX51" s="156" t="s">
        <v>288</v>
      </c>
      <c r="BY51" s="156">
        <v>0</v>
      </c>
      <c r="BZ51" s="156">
        <v>4</v>
      </c>
      <c r="CA51" s="156">
        <v>0</v>
      </c>
      <c r="CB51" s="156">
        <v>30</v>
      </c>
      <c r="CC51" s="156">
        <v>0</v>
      </c>
      <c r="CD51" s="157" t="s">
        <v>303</v>
      </c>
      <c r="CE51" s="159">
        <v>2</v>
      </c>
      <c r="CF51" s="157">
        <v>0.71875</v>
      </c>
      <c r="CG51" s="157">
        <v>0.3541666666666667</v>
      </c>
      <c r="CH51" s="157"/>
      <c r="CI51" s="157"/>
      <c r="CJ51" s="157"/>
      <c r="CK51" s="157"/>
      <c r="CL51" s="156" t="s">
        <v>292</v>
      </c>
      <c r="CM51" s="157" t="s">
        <v>305</v>
      </c>
      <c r="CN51" s="159">
        <v>2</v>
      </c>
      <c r="CO51" s="157">
        <v>0.3541666666666667</v>
      </c>
      <c r="CP51" s="157">
        <v>0.3541666666666667</v>
      </c>
      <c r="CQ51" s="157"/>
      <c r="CR51" s="157"/>
      <c r="CS51" s="157"/>
      <c r="CT51" s="157"/>
      <c r="CU51" s="156" t="s">
        <v>360</v>
      </c>
      <c r="CV51" s="156">
        <v>551</v>
      </c>
      <c r="CW51" s="156" t="s">
        <v>290</v>
      </c>
      <c r="CX51" s="156">
        <v>1744</v>
      </c>
      <c r="CY51" s="156" t="s">
        <v>288</v>
      </c>
      <c r="CZ51" s="156" t="s">
        <v>288</v>
      </c>
      <c r="DA51" s="156" t="s">
        <v>288</v>
      </c>
      <c r="DB51" s="156" t="s">
        <v>290</v>
      </c>
      <c r="DC51" s="156" t="s">
        <v>290</v>
      </c>
      <c r="DD51" s="156" t="s">
        <v>288</v>
      </c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56"/>
      <c r="FV51" s="156" t="s">
        <v>288</v>
      </c>
      <c r="FW51" s="156" t="s">
        <v>288</v>
      </c>
      <c r="FX51" s="156" t="s">
        <v>692</v>
      </c>
      <c r="FY51" s="156" t="s">
        <v>288</v>
      </c>
      <c r="FZ51" s="156" t="s">
        <v>936</v>
      </c>
      <c r="GA51" s="156"/>
      <c r="GB51" s="156"/>
      <c r="GC51" s="156"/>
      <c r="GD51" s="156"/>
      <c r="GE51" s="156"/>
      <c r="GF51" s="156" t="s">
        <v>1210</v>
      </c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  <c r="GU51" s="156"/>
      <c r="GV51" s="156"/>
      <c r="GW51" s="156"/>
      <c r="GX51" s="156"/>
      <c r="GY51" s="156"/>
      <c r="GZ51" s="156"/>
      <c r="HA51" s="156"/>
      <c r="HB51" s="156"/>
      <c r="HC51" s="156"/>
      <c r="HD51" s="156"/>
      <c r="HE51" s="156"/>
      <c r="HF51" s="156"/>
      <c r="HG51" s="156"/>
      <c r="HH51" s="156"/>
      <c r="HI51" s="156"/>
      <c r="HJ51" s="156"/>
      <c r="HK51" s="156"/>
      <c r="HL51" s="156"/>
      <c r="HM51" s="156"/>
      <c r="HN51" s="156"/>
      <c r="HO51" s="156"/>
      <c r="HP51" s="156">
        <v>0</v>
      </c>
      <c r="HQ51" s="156">
        <v>1</v>
      </c>
      <c r="HR51" s="156">
        <v>1</v>
      </c>
      <c r="HS51" s="156">
        <v>0</v>
      </c>
      <c r="HT51" s="156" t="s">
        <v>290</v>
      </c>
      <c r="HU51" s="156">
        <v>79</v>
      </c>
      <c r="HV51" s="156">
        <v>72</v>
      </c>
      <c r="HW51" s="156" t="s">
        <v>290</v>
      </c>
      <c r="HX51" s="156" t="s">
        <v>290</v>
      </c>
      <c r="HY51" s="156" t="s">
        <v>290</v>
      </c>
      <c r="HZ51" s="156" t="s">
        <v>290</v>
      </c>
      <c r="IA51" s="156" t="s">
        <v>290</v>
      </c>
      <c r="IB51" s="156" t="s">
        <v>290</v>
      </c>
      <c r="IC51" s="156" t="s">
        <v>290</v>
      </c>
      <c r="ID51" s="156" t="s">
        <v>290</v>
      </c>
      <c r="IE51" s="159">
        <v>2</v>
      </c>
      <c r="IF51" s="159" t="s">
        <v>290</v>
      </c>
      <c r="IG51" s="156" t="s">
        <v>290</v>
      </c>
      <c r="IH51" s="156">
        <v>181</v>
      </c>
      <c r="II51" s="156" t="s">
        <v>290</v>
      </c>
      <c r="IJ51" s="156" t="s">
        <v>622</v>
      </c>
      <c r="IK51" s="156" t="s">
        <v>413</v>
      </c>
      <c r="IL51" s="158" t="s">
        <v>1201</v>
      </c>
      <c r="IM51" s="158">
        <v>39650</v>
      </c>
      <c r="IN51" s="156" t="s">
        <v>288</v>
      </c>
      <c r="IO51" s="156" t="s">
        <v>288</v>
      </c>
      <c r="IP51" s="156" t="s">
        <v>288</v>
      </c>
      <c r="IQ51" s="156" t="s">
        <v>288</v>
      </c>
      <c r="IR51" s="156" t="s">
        <v>288</v>
      </c>
      <c r="IS51" s="156"/>
      <c r="IT51" s="156">
        <v>6</v>
      </c>
      <c r="IU51" s="156"/>
      <c r="IV51" s="156"/>
      <c r="IW51" s="156"/>
      <c r="IX51" s="156"/>
      <c r="IY51" s="156" t="s">
        <v>296</v>
      </c>
    </row>
    <row r="52" spans="1:259" ht="15">
      <c r="A52" s="156">
        <v>48</v>
      </c>
      <c r="B52" s="156" t="s">
        <v>623</v>
      </c>
      <c r="C52" s="156" t="s">
        <v>624</v>
      </c>
      <c r="D52" s="156">
        <v>808</v>
      </c>
      <c r="E52" s="156" t="s">
        <v>309</v>
      </c>
      <c r="F52" s="156">
        <v>183</v>
      </c>
      <c r="G52" s="156" t="s">
        <v>626</v>
      </c>
      <c r="H52" s="156" t="s">
        <v>625</v>
      </c>
      <c r="I52" s="156" t="s">
        <v>627</v>
      </c>
      <c r="J52" s="156" t="s">
        <v>283</v>
      </c>
      <c r="K52" s="156" t="s">
        <v>990</v>
      </c>
      <c r="L52" s="156" t="s">
        <v>628</v>
      </c>
      <c r="M52" s="156" t="s">
        <v>1431</v>
      </c>
      <c r="N52" s="156" t="s">
        <v>314</v>
      </c>
      <c r="O52" s="156" t="s">
        <v>290</v>
      </c>
      <c r="P52" s="156" t="s">
        <v>1211</v>
      </c>
      <c r="Q52" s="156" t="s">
        <v>287</v>
      </c>
      <c r="R52" s="156" t="s">
        <v>288</v>
      </c>
      <c r="S52" s="156"/>
      <c r="T52" s="156"/>
      <c r="U52" s="156"/>
      <c r="V52" s="156">
        <v>1</v>
      </c>
      <c r="W52" s="156">
        <v>1</v>
      </c>
      <c r="X52" s="156">
        <v>0</v>
      </c>
      <c r="Y52" s="156">
        <v>0</v>
      </c>
      <c r="Z52" s="156">
        <v>0</v>
      </c>
      <c r="AA52" s="156">
        <v>2</v>
      </c>
      <c r="AB52" s="156">
        <v>0</v>
      </c>
      <c r="AC52" s="156">
        <v>0</v>
      </c>
      <c r="AD52" s="156">
        <v>1</v>
      </c>
      <c r="AE52" s="156">
        <v>5</v>
      </c>
      <c r="AF52" s="156">
        <v>0</v>
      </c>
      <c r="AG52" s="156">
        <v>0</v>
      </c>
      <c r="AH52" s="156">
        <v>6</v>
      </c>
      <c r="AI52" s="156">
        <v>2</v>
      </c>
      <c r="AJ52" s="156">
        <v>0</v>
      </c>
      <c r="AK52" s="156">
        <v>0</v>
      </c>
      <c r="AL52" s="156">
        <v>0</v>
      </c>
      <c r="AM52" s="156">
        <v>0</v>
      </c>
      <c r="AN52" s="156">
        <v>0</v>
      </c>
      <c r="AO52" s="156">
        <v>0</v>
      </c>
      <c r="AP52" s="156">
        <v>0</v>
      </c>
      <c r="AQ52" s="156">
        <v>0</v>
      </c>
      <c r="AR52" s="156">
        <v>6</v>
      </c>
      <c r="AS52" s="156">
        <v>9</v>
      </c>
      <c r="AT52" s="156" t="s">
        <v>931</v>
      </c>
      <c r="AU52" s="156">
        <v>20</v>
      </c>
      <c r="AV52" s="156"/>
      <c r="AW52" s="156"/>
      <c r="AX52" s="156">
        <v>30</v>
      </c>
      <c r="AY52" s="156" t="s">
        <v>935</v>
      </c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>
        <v>2</v>
      </c>
      <c r="BL52" s="156">
        <v>1.5</v>
      </c>
      <c r="BM52" s="156" t="s">
        <v>932</v>
      </c>
      <c r="BN52" s="156"/>
      <c r="BO52" s="156"/>
      <c r="BP52" s="156">
        <v>2</v>
      </c>
      <c r="BQ52" s="156">
        <v>2</v>
      </c>
      <c r="BR52" s="156" t="s">
        <v>932</v>
      </c>
      <c r="BS52" s="156"/>
      <c r="BT52" s="156"/>
      <c r="BU52" s="156"/>
      <c r="BV52" s="156" t="s">
        <v>288</v>
      </c>
      <c r="BW52" s="156" t="s">
        <v>288</v>
      </c>
      <c r="BX52" s="156" t="s">
        <v>290</v>
      </c>
      <c r="BY52" s="156">
        <v>2</v>
      </c>
      <c r="BZ52" s="156">
        <v>5</v>
      </c>
      <c r="CA52" s="156">
        <v>0</v>
      </c>
      <c r="CB52" s="156">
        <v>31</v>
      </c>
      <c r="CC52" s="156">
        <v>0</v>
      </c>
      <c r="CD52" s="157" t="s">
        <v>317</v>
      </c>
      <c r="CE52" s="159">
        <v>2</v>
      </c>
      <c r="CF52" s="157">
        <v>0.7083333333333334</v>
      </c>
      <c r="CG52" s="157">
        <v>0.3541666666666667</v>
      </c>
      <c r="CH52" s="157">
        <v>0.7083333333333334</v>
      </c>
      <c r="CI52" s="157">
        <v>0.8020833333333334</v>
      </c>
      <c r="CJ52" s="157">
        <v>0.9166666666666666</v>
      </c>
      <c r="CK52" s="157">
        <v>0</v>
      </c>
      <c r="CL52" s="156" t="s">
        <v>292</v>
      </c>
      <c r="CM52" s="157" t="s">
        <v>305</v>
      </c>
      <c r="CN52" s="159">
        <v>2</v>
      </c>
      <c r="CO52" s="157">
        <v>0.3541666666666667</v>
      </c>
      <c r="CP52" s="157">
        <v>0.7083333333333334</v>
      </c>
      <c r="CQ52" s="157"/>
      <c r="CR52" s="157"/>
      <c r="CS52" s="157"/>
      <c r="CT52" s="157"/>
      <c r="CU52" s="156"/>
      <c r="CV52" s="156">
        <v>420</v>
      </c>
      <c r="CW52" s="156">
        <v>545</v>
      </c>
      <c r="CX52" s="156">
        <v>780</v>
      </c>
      <c r="CY52" s="156" t="s">
        <v>288</v>
      </c>
      <c r="CZ52" s="156" t="s">
        <v>288</v>
      </c>
      <c r="DA52" s="156" t="s">
        <v>288</v>
      </c>
      <c r="DB52" s="156" t="s">
        <v>290</v>
      </c>
      <c r="DC52" s="156" t="s">
        <v>290</v>
      </c>
      <c r="DD52" s="156" t="s">
        <v>288</v>
      </c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56"/>
      <c r="FV52" s="156" t="s">
        <v>288</v>
      </c>
      <c r="FW52" s="156" t="s">
        <v>290</v>
      </c>
      <c r="FX52" s="156" t="s">
        <v>290</v>
      </c>
      <c r="FY52" s="156" t="s">
        <v>288</v>
      </c>
      <c r="FZ52" s="156" t="s">
        <v>936</v>
      </c>
      <c r="GA52" s="156"/>
      <c r="GB52" s="156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6"/>
      <c r="HB52" s="156"/>
      <c r="HC52" s="156"/>
      <c r="HD52" s="156"/>
      <c r="HE52" s="156"/>
      <c r="HF52" s="156"/>
      <c r="HG52" s="156"/>
      <c r="HH52" s="156"/>
      <c r="HI52" s="156"/>
      <c r="HJ52" s="156"/>
      <c r="HK52" s="156"/>
      <c r="HL52" s="156"/>
      <c r="HM52" s="156"/>
      <c r="HN52" s="156"/>
      <c r="HO52" s="156"/>
      <c r="HP52" s="156">
        <v>3</v>
      </c>
      <c r="HQ52" s="156">
        <v>3</v>
      </c>
      <c r="HR52" s="156">
        <v>3</v>
      </c>
      <c r="HS52" s="156">
        <v>25</v>
      </c>
      <c r="HT52" s="156" t="s">
        <v>290</v>
      </c>
      <c r="HU52" s="156" t="s">
        <v>290</v>
      </c>
      <c r="HV52" s="156" t="s">
        <v>290</v>
      </c>
      <c r="HW52" s="156" t="s">
        <v>290</v>
      </c>
      <c r="HX52" s="156" t="s">
        <v>290</v>
      </c>
      <c r="HY52" s="156" t="s">
        <v>290</v>
      </c>
      <c r="HZ52" s="156" t="s">
        <v>290</v>
      </c>
      <c r="IA52" s="156" t="s">
        <v>290</v>
      </c>
      <c r="IB52" s="156" t="s">
        <v>290</v>
      </c>
      <c r="IC52" s="156" t="s">
        <v>290</v>
      </c>
      <c r="ID52" s="156" t="s">
        <v>290</v>
      </c>
      <c r="IE52" s="159" t="s">
        <v>290</v>
      </c>
      <c r="IF52" s="159" t="s">
        <v>290</v>
      </c>
      <c r="IG52" s="156" t="s">
        <v>290</v>
      </c>
      <c r="IH52" s="156" t="s">
        <v>290</v>
      </c>
      <c r="II52" s="156" t="s">
        <v>290</v>
      </c>
      <c r="IJ52" s="156" t="s">
        <v>333</v>
      </c>
      <c r="IK52" s="156" t="s">
        <v>325</v>
      </c>
      <c r="IL52" s="158">
        <v>32387</v>
      </c>
      <c r="IM52" s="158">
        <v>37987</v>
      </c>
      <c r="IN52" s="156" t="s">
        <v>288</v>
      </c>
      <c r="IO52" s="156" t="s">
        <v>288</v>
      </c>
      <c r="IP52" s="156" t="s">
        <v>288</v>
      </c>
      <c r="IQ52" s="156" t="s">
        <v>290</v>
      </c>
      <c r="IR52" s="156" t="s">
        <v>290</v>
      </c>
      <c r="IS52" s="156"/>
      <c r="IT52" s="156">
        <v>6</v>
      </c>
      <c r="IU52" s="156"/>
      <c r="IV52" s="156"/>
      <c r="IW52" s="156"/>
      <c r="IX52" s="156"/>
      <c r="IY52" s="156" t="s">
        <v>296</v>
      </c>
    </row>
    <row r="53" spans="1:259" ht="15">
      <c r="A53" s="156">
        <v>49</v>
      </c>
      <c r="B53" s="156" t="s">
        <v>629</v>
      </c>
      <c r="C53" s="156" t="s">
        <v>630</v>
      </c>
      <c r="D53" s="156">
        <v>846</v>
      </c>
      <c r="E53" s="156" t="s">
        <v>631</v>
      </c>
      <c r="F53" s="156">
        <v>178</v>
      </c>
      <c r="G53" s="156" t="s">
        <v>632</v>
      </c>
      <c r="H53" s="156" t="s">
        <v>1212</v>
      </c>
      <c r="I53" s="156" t="s">
        <v>633</v>
      </c>
      <c r="J53" s="156" t="s">
        <v>283</v>
      </c>
      <c r="K53" s="156" t="s">
        <v>634</v>
      </c>
      <c r="L53" s="156" t="s">
        <v>635</v>
      </c>
      <c r="M53" s="156" t="s">
        <v>636</v>
      </c>
      <c r="N53" s="156" t="s">
        <v>287</v>
      </c>
      <c r="O53" s="156" t="s">
        <v>288</v>
      </c>
      <c r="P53" s="156" t="s">
        <v>637</v>
      </c>
      <c r="Q53" s="156" t="s">
        <v>316</v>
      </c>
      <c r="R53" s="156"/>
      <c r="S53" s="156"/>
      <c r="T53" s="156"/>
      <c r="U53" s="156"/>
      <c r="V53" s="156">
        <v>0</v>
      </c>
      <c r="W53" s="156">
        <v>1</v>
      </c>
      <c r="X53" s="156">
        <v>1</v>
      </c>
      <c r="Y53" s="156">
        <v>0</v>
      </c>
      <c r="Z53" s="156">
        <v>0</v>
      </c>
      <c r="AA53" s="156">
        <v>2</v>
      </c>
      <c r="AB53" s="156">
        <v>0</v>
      </c>
      <c r="AC53" s="156">
        <v>0</v>
      </c>
      <c r="AD53" s="156">
        <v>1</v>
      </c>
      <c r="AE53" s="156">
        <v>5</v>
      </c>
      <c r="AF53" s="156">
        <v>0</v>
      </c>
      <c r="AG53" s="156">
        <v>0</v>
      </c>
      <c r="AH53" s="156">
        <v>5</v>
      </c>
      <c r="AI53" s="156">
        <v>6</v>
      </c>
      <c r="AJ53" s="156">
        <v>0</v>
      </c>
      <c r="AK53" s="156">
        <v>0</v>
      </c>
      <c r="AL53" s="156">
        <v>0</v>
      </c>
      <c r="AM53" s="156">
        <v>0</v>
      </c>
      <c r="AN53" s="156">
        <v>0</v>
      </c>
      <c r="AO53" s="156">
        <v>0</v>
      </c>
      <c r="AP53" s="156">
        <v>0</v>
      </c>
      <c r="AQ53" s="156">
        <v>0</v>
      </c>
      <c r="AR53" s="156">
        <v>2</v>
      </c>
      <c r="AS53" s="156">
        <v>4</v>
      </c>
      <c r="AT53" s="156" t="s">
        <v>931</v>
      </c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>
        <v>1</v>
      </c>
      <c r="BI53" s="156">
        <v>1</v>
      </c>
      <c r="BJ53" s="156" t="s">
        <v>931</v>
      </c>
      <c r="BK53" s="156"/>
      <c r="BL53" s="156"/>
      <c r="BM53" s="156"/>
      <c r="BN53" s="156"/>
      <c r="BO53" s="156"/>
      <c r="BP53" s="156">
        <v>1</v>
      </c>
      <c r="BQ53" s="156">
        <v>0.5</v>
      </c>
      <c r="BR53" s="156" t="s">
        <v>932</v>
      </c>
      <c r="BS53" s="156">
        <v>3</v>
      </c>
      <c r="BT53" s="156">
        <v>1.5</v>
      </c>
      <c r="BU53" s="156" t="s">
        <v>932</v>
      </c>
      <c r="BV53" s="156" t="s">
        <v>288</v>
      </c>
      <c r="BW53" s="156" t="s">
        <v>288</v>
      </c>
      <c r="BX53" s="156" t="s">
        <v>288</v>
      </c>
      <c r="BY53" s="156">
        <v>1</v>
      </c>
      <c r="BZ53" s="156">
        <v>4</v>
      </c>
      <c r="CA53" s="156">
        <v>0</v>
      </c>
      <c r="CB53" s="156">
        <v>20</v>
      </c>
      <c r="CC53" s="156">
        <v>1</v>
      </c>
      <c r="CD53" s="157" t="s">
        <v>291</v>
      </c>
      <c r="CE53" s="159">
        <v>1</v>
      </c>
      <c r="CF53" s="157"/>
      <c r="CG53" s="157"/>
      <c r="CH53" s="157">
        <v>0.71875</v>
      </c>
      <c r="CI53" s="157">
        <v>0.3541666666666667</v>
      </c>
      <c r="CJ53" s="157"/>
      <c r="CK53" s="157"/>
      <c r="CL53" s="156" t="s">
        <v>292</v>
      </c>
      <c r="CM53" s="157" t="s">
        <v>293</v>
      </c>
      <c r="CN53" s="159">
        <v>1</v>
      </c>
      <c r="CO53" s="157"/>
      <c r="CP53" s="157"/>
      <c r="CQ53" s="157">
        <v>0.3541666666666667</v>
      </c>
      <c r="CR53" s="157">
        <v>0.71875</v>
      </c>
      <c r="CS53" s="157"/>
      <c r="CT53" s="157"/>
      <c r="CU53" s="156" t="s">
        <v>933</v>
      </c>
      <c r="CV53" s="156">
        <v>689</v>
      </c>
      <c r="CW53" s="156">
        <v>256</v>
      </c>
      <c r="CX53" s="156">
        <v>1455</v>
      </c>
      <c r="CY53" s="156" t="s">
        <v>288</v>
      </c>
      <c r="CZ53" s="156" t="s">
        <v>288</v>
      </c>
      <c r="DA53" s="156" t="s">
        <v>288</v>
      </c>
      <c r="DB53" s="156" t="s">
        <v>290</v>
      </c>
      <c r="DC53" s="156" t="s">
        <v>290</v>
      </c>
      <c r="DD53" s="156" t="s">
        <v>288</v>
      </c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 t="s">
        <v>288</v>
      </c>
      <c r="FW53" s="156" t="s">
        <v>290</v>
      </c>
      <c r="FX53" s="156" t="s">
        <v>290</v>
      </c>
      <c r="FY53" s="156" t="s">
        <v>288</v>
      </c>
      <c r="FZ53" s="156" t="s">
        <v>936</v>
      </c>
      <c r="GA53" s="156"/>
      <c r="GB53" s="156"/>
      <c r="GC53" s="156"/>
      <c r="GD53" s="156"/>
      <c r="GE53" s="156"/>
      <c r="GF53" s="156" t="s">
        <v>290</v>
      </c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  <c r="GU53" s="156"/>
      <c r="GV53" s="156"/>
      <c r="GW53" s="156"/>
      <c r="GX53" s="156"/>
      <c r="GY53" s="156"/>
      <c r="GZ53" s="156"/>
      <c r="HA53" s="156"/>
      <c r="HB53" s="156"/>
      <c r="HC53" s="156"/>
      <c r="HD53" s="156"/>
      <c r="HE53" s="156"/>
      <c r="HF53" s="156"/>
      <c r="HG53" s="156"/>
      <c r="HH53" s="156"/>
      <c r="HI53" s="156"/>
      <c r="HJ53" s="156"/>
      <c r="HK53" s="156"/>
      <c r="HL53" s="156"/>
      <c r="HM53" s="156"/>
      <c r="HN53" s="156"/>
      <c r="HO53" s="156"/>
      <c r="HP53" s="156">
        <v>1</v>
      </c>
      <c r="HQ53" s="156">
        <v>0</v>
      </c>
      <c r="HR53" s="156">
        <v>12</v>
      </c>
      <c r="HS53" s="156">
        <v>17</v>
      </c>
      <c r="HT53" s="156" t="s">
        <v>290</v>
      </c>
      <c r="HU53" s="156" t="s">
        <v>290</v>
      </c>
      <c r="HV53" s="156" t="s">
        <v>290</v>
      </c>
      <c r="HW53" s="156" t="s">
        <v>290</v>
      </c>
      <c r="HX53" s="156" t="s">
        <v>290</v>
      </c>
      <c r="HY53" s="156" t="s">
        <v>290</v>
      </c>
      <c r="HZ53" s="156" t="s">
        <v>290</v>
      </c>
      <c r="IA53" s="156" t="s">
        <v>290</v>
      </c>
      <c r="IB53" s="156" t="s">
        <v>290</v>
      </c>
      <c r="IC53" s="156" t="s">
        <v>290</v>
      </c>
      <c r="ID53" s="156" t="s">
        <v>290</v>
      </c>
      <c r="IE53" s="159" t="s">
        <v>290</v>
      </c>
      <c r="IF53" s="159" t="s">
        <v>290</v>
      </c>
      <c r="IG53" s="156" t="s">
        <v>290</v>
      </c>
      <c r="IH53" s="156" t="s">
        <v>290</v>
      </c>
      <c r="II53" s="156" t="s">
        <v>290</v>
      </c>
      <c r="IJ53" s="156" t="s">
        <v>333</v>
      </c>
      <c r="IK53" s="156" t="s">
        <v>325</v>
      </c>
      <c r="IL53" s="158">
        <v>37221</v>
      </c>
      <c r="IM53" s="158">
        <v>41640</v>
      </c>
      <c r="IN53" s="156" t="s">
        <v>288</v>
      </c>
      <c r="IO53" s="156" t="s">
        <v>288</v>
      </c>
      <c r="IP53" s="156" t="s">
        <v>288</v>
      </c>
      <c r="IQ53" s="156" t="s">
        <v>288</v>
      </c>
      <c r="IR53" s="156" t="s">
        <v>288</v>
      </c>
      <c r="IS53" s="156"/>
      <c r="IT53" s="156">
        <v>6</v>
      </c>
      <c r="IU53" s="156"/>
      <c r="IV53" s="156"/>
      <c r="IW53" s="156"/>
      <c r="IX53" s="156"/>
      <c r="IY53" s="156" t="s">
        <v>296</v>
      </c>
    </row>
    <row r="54" spans="1:259" ht="15">
      <c r="A54" s="156">
        <v>50</v>
      </c>
      <c r="B54" s="156" t="s">
        <v>1432</v>
      </c>
      <c r="C54" s="156" t="s">
        <v>638</v>
      </c>
      <c r="D54" s="156">
        <v>942</v>
      </c>
      <c r="E54" s="156" t="s">
        <v>309</v>
      </c>
      <c r="F54" s="156">
        <v>56</v>
      </c>
      <c r="G54" s="156" t="s">
        <v>639</v>
      </c>
      <c r="H54" s="156" t="s">
        <v>1213</v>
      </c>
      <c r="I54" s="156" t="s">
        <v>640</v>
      </c>
      <c r="J54" s="156" t="s">
        <v>283</v>
      </c>
      <c r="K54" s="156" t="s">
        <v>992</v>
      </c>
      <c r="L54" s="156" t="s">
        <v>641</v>
      </c>
      <c r="M54" s="156" t="s">
        <v>993</v>
      </c>
      <c r="N54" s="156" t="s">
        <v>314</v>
      </c>
      <c r="O54" s="156" t="s">
        <v>290</v>
      </c>
      <c r="P54" s="156" t="s">
        <v>1214</v>
      </c>
      <c r="Q54" s="156" t="s">
        <v>287</v>
      </c>
      <c r="R54" s="156" t="s">
        <v>290</v>
      </c>
      <c r="S54" s="156"/>
      <c r="T54" s="156"/>
      <c r="U54" s="156"/>
      <c r="V54" s="156">
        <v>1</v>
      </c>
      <c r="W54" s="156">
        <v>1</v>
      </c>
      <c r="X54" s="156">
        <v>0</v>
      </c>
      <c r="Y54" s="156">
        <v>0</v>
      </c>
      <c r="Z54" s="156">
        <v>0</v>
      </c>
      <c r="AA54" s="156">
        <v>1</v>
      </c>
      <c r="AB54" s="156">
        <v>0</v>
      </c>
      <c r="AC54" s="156">
        <v>1</v>
      </c>
      <c r="AD54" s="156">
        <v>0</v>
      </c>
      <c r="AE54" s="156">
        <v>3</v>
      </c>
      <c r="AF54" s="156">
        <v>1</v>
      </c>
      <c r="AG54" s="156">
        <v>0</v>
      </c>
      <c r="AH54" s="156">
        <v>5</v>
      </c>
      <c r="AI54" s="156">
        <v>2</v>
      </c>
      <c r="AJ54" s="156">
        <v>0</v>
      </c>
      <c r="AK54" s="156">
        <v>0</v>
      </c>
      <c r="AL54" s="156">
        <v>0</v>
      </c>
      <c r="AM54" s="156">
        <v>0</v>
      </c>
      <c r="AN54" s="156">
        <v>0</v>
      </c>
      <c r="AO54" s="156">
        <v>0</v>
      </c>
      <c r="AP54" s="156">
        <v>0</v>
      </c>
      <c r="AQ54" s="156">
        <v>0</v>
      </c>
      <c r="AR54" s="156">
        <v>1</v>
      </c>
      <c r="AS54" s="156">
        <v>1</v>
      </c>
      <c r="AT54" s="156" t="s">
        <v>931</v>
      </c>
      <c r="AU54" s="156">
        <v>24</v>
      </c>
      <c r="AV54" s="156">
        <v>24</v>
      </c>
      <c r="AW54" s="156" t="s">
        <v>931</v>
      </c>
      <c r="AX54" s="156">
        <v>24</v>
      </c>
      <c r="AY54" s="156" t="s">
        <v>932</v>
      </c>
      <c r="AZ54" s="156"/>
      <c r="BA54" s="156"/>
      <c r="BB54" s="156"/>
      <c r="BC54" s="156"/>
      <c r="BD54" s="156"/>
      <c r="BE54" s="156"/>
      <c r="BF54" s="156"/>
      <c r="BG54" s="156"/>
      <c r="BH54" s="156">
        <v>1</v>
      </c>
      <c r="BI54" s="156">
        <v>1</v>
      </c>
      <c r="BJ54" s="156" t="s">
        <v>931</v>
      </c>
      <c r="BK54" s="156"/>
      <c r="BL54" s="156"/>
      <c r="BM54" s="156"/>
      <c r="BN54" s="156">
        <v>8</v>
      </c>
      <c r="BO54" s="156" t="s">
        <v>932</v>
      </c>
      <c r="BP54" s="156">
        <v>1</v>
      </c>
      <c r="BQ54" s="156">
        <v>1</v>
      </c>
      <c r="BR54" s="156" t="s">
        <v>932</v>
      </c>
      <c r="BS54" s="156"/>
      <c r="BT54" s="156"/>
      <c r="BU54" s="156"/>
      <c r="BV54" s="156" t="s">
        <v>288</v>
      </c>
      <c r="BW54" s="156" t="s">
        <v>288</v>
      </c>
      <c r="BX54" s="156" t="s">
        <v>288</v>
      </c>
      <c r="BY54" s="156">
        <v>10</v>
      </c>
      <c r="BZ54" s="156">
        <v>3</v>
      </c>
      <c r="CA54" s="156">
        <v>0</v>
      </c>
      <c r="CB54" s="156">
        <v>26</v>
      </c>
      <c r="CC54" s="156">
        <v>0</v>
      </c>
      <c r="CD54" s="157" t="s">
        <v>303</v>
      </c>
      <c r="CE54" s="159">
        <v>2</v>
      </c>
      <c r="CF54" s="157">
        <v>0.71875</v>
      </c>
      <c r="CG54" s="157">
        <v>0.3645833333333333</v>
      </c>
      <c r="CH54" s="157"/>
      <c r="CI54" s="157"/>
      <c r="CJ54" s="157"/>
      <c r="CK54" s="157"/>
      <c r="CL54" s="156"/>
      <c r="CM54" s="157" t="s">
        <v>305</v>
      </c>
      <c r="CN54" s="159">
        <v>1</v>
      </c>
      <c r="CO54" s="157">
        <v>0.3645833333333333</v>
      </c>
      <c r="CP54" s="157">
        <v>0.71875</v>
      </c>
      <c r="CQ54" s="157"/>
      <c r="CR54" s="157"/>
      <c r="CS54" s="157"/>
      <c r="CT54" s="157"/>
      <c r="CU54" s="156"/>
      <c r="CV54" s="156">
        <v>0</v>
      </c>
      <c r="CW54" s="156">
        <v>0</v>
      </c>
      <c r="CX54" s="156">
        <v>0</v>
      </c>
      <c r="CY54" s="156" t="s">
        <v>288</v>
      </c>
      <c r="CZ54" s="156" t="s">
        <v>288</v>
      </c>
      <c r="DA54" s="156" t="s">
        <v>288</v>
      </c>
      <c r="DB54" s="156" t="s">
        <v>288</v>
      </c>
      <c r="DC54" s="156" t="s">
        <v>290</v>
      </c>
      <c r="DD54" s="156" t="s">
        <v>288</v>
      </c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6"/>
      <c r="EX54" s="156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 t="s">
        <v>288</v>
      </c>
      <c r="FW54" s="156" t="s">
        <v>290</v>
      </c>
      <c r="FX54" s="156" t="s">
        <v>290</v>
      </c>
      <c r="FY54" s="156" t="s">
        <v>288</v>
      </c>
      <c r="FZ54" s="156" t="s">
        <v>936</v>
      </c>
      <c r="GA54" s="156"/>
      <c r="GB54" s="156"/>
      <c r="GC54" s="156"/>
      <c r="GD54" s="156"/>
      <c r="GE54" s="156"/>
      <c r="GF54" s="156" t="s">
        <v>290</v>
      </c>
      <c r="GG54" s="156"/>
      <c r="GH54" s="156"/>
      <c r="GI54" s="156"/>
      <c r="GJ54" s="156"/>
      <c r="GK54" s="156"/>
      <c r="GL54" s="156"/>
      <c r="GM54" s="156"/>
      <c r="GN54" s="156"/>
      <c r="GO54" s="156"/>
      <c r="GP54" s="156"/>
      <c r="GQ54" s="156"/>
      <c r="GR54" s="156"/>
      <c r="GS54" s="156"/>
      <c r="GT54" s="156"/>
      <c r="GU54" s="156"/>
      <c r="GV54" s="156"/>
      <c r="GW54" s="156"/>
      <c r="GX54" s="156"/>
      <c r="GY54" s="156"/>
      <c r="GZ54" s="156"/>
      <c r="HA54" s="156"/>
      <c r="HB54" s="156"/>
      <c r="HC54" s="156"/>
      <c r="HD54" s="156"/>
      <c r="HE54" s="156"/>
      <c r="HF54" s="156"/>
      <c r="HG54" s="156"/>
      <c r="HH54" s="156"/>
      <c r="HI54" s="156"/>
      <c r="HJ54" s="156"/>
      <c r="HK54" s="156"/>
      <c r="HL54" s="156"/>
      <c r="HM54" s="156"/>
      <c r="HN54" s="156"/>
      <c r="HO54" s="156"/>
      <c r="HP54" s="156">
        <v>0</v>
      </c>
      <c r="HQ54" s="156">
        <v>0</v>
      </c>
      <c r="HR54" s="156">
        <v>3</v>
      </c>
      <c r="HS54" s="156">
        <v>17</v>
      </c>
      <c r="HT54" s="156">
        <v>83</v>
      </c>
      <c r="HU54" s="156">
        <v>153</v>
      </c>
      <c r="HV54" s="156">
        <v>125</v>
      </c>
      <c r="HW54" s="156" t="s">
        <v>290</v>
      </c>
      <c r="HX54" s="156" t="s">
        <v>290</v>
      </c>
      <c r="HY54" s="156" t="s">
        <v>290</v>
      </c>
      <c r="HZ54" s="156" t="s">
        <v>290</v>
      </c>
      <c r="IA54" s="156" t="s">
        <v>290</v>
      </c>
      <c r="IB54" s="156" t="s">
        <v>290</v>
      </c>
      <c r="IC54" s="156" t="s">
        <v>290</v>
      </c>
      <c r="ID54" s="156" t="s">
        <v>290</v>
      </c>
      <c r="IE54" s="159" t="s">
        <v>290</v>
      </c>
      <c r="IF54" s="159" t="s">
        <v>290</v>
      </c>
      <c r="IG54" s="156" t="s">
        <v>290</v>
      </c>
      <c r="IH54" s="156" t="s">
        <v>290</v>
      </c>
      <c r="II54" s="156" t="s">
        <v>290</v>
      </c>
      <c r="IJ54" s="156" t="s">
        <v>333</v>
      </c>
      <c r="IK54" s="156" t="s">
        <v>325</v>
      </c>
      <c r="IL54" s="158">
        <v>39203</v>
      </c>
      <c r="IM54" s="158">
        <v>42005</v>
      </c>
      <c r="IN54" s="156" t="s">
        <v>288</v>
      </c>
      <c r="IO54" s="156" t="s">
        <v>288</v>
      </c>
      <c r="IP54" s="156" t="s">
        <v>288</v>
      </c>
      <c r="IQ54" s="156" t="s">
        <v>288</v>
      </c>
      <c r="IR54" s="156" t="s">
        <v>288</v>
      </c>
      <c r="IS54" s="156"/>
      <c r="IT54" s="156">
        <v>6</v>
      </c>
      <c r="IU54" s="156"/>
      <c r="IV54" s="156"/>
      <c r="IW54" s="156"/>
      <c r="IX54" s="156"/>
      <c r="IY54" s="156" t="s">
        <v>296</v>
      </c>
    </row>
    <row r="55" spans="1:259" ht="15">
      <c r="A55" s="156">
        <v>51</v>
      </c>
      <c r="B55" s="156" t="s">
        <v>642</v>
      </c>
      <c r="C55" s="156" t="s">
        <v>924</v>
      </c>
      <c r="D55" s="156">
        <v>978</v>
      </c>
      <c r="E55" s="156" t="s">
        <v>309</v>
      </c>
      <c r="F55" s="156">
        <v>378</v>
      </c>
      <c r="G55" s="156" t="s">
        <v>643</v>
      </c>
      <c r="H55" s="156" t="s">
        <v>994</v>
      </c>
      <c r="I55" s="156" t="s">
        <v>644</v>
      </c>
      <c r="J55" s="156">
        <v>3285</v>
      </c>
      <c r="K55" s="156" t="s">
        <v>1433</v>
      </c>
      <c r="L55" s="156" t="s">
        <v>1434</v>
      </c>
      <c r="M55" s="156" t="s">
        <v>995</v>
      </c>
      <c r="N55" s="156" t="s">
        <v>314</v>
      </c>
      <c r="O55" s="156" t="s">
        <v>288</v>
      </c>
      <c r="P55" s="156" t="s">
        <v>1215</v>
      </c>
      <c r="Q55" s="156" t="s">
        <v>972</v>
      </c>
      <c r="R55" s="156" t="s">
        <v>288</v>
      </c>
      <c r="S55" s="156"/>
      <c r="T55" s="156"/>
      <c r="U55" s="156"/>
      <c r="V55" s="156">
        <v>1</v>
      </c>
      <c r="W55" s="156">
        <v>0</v>
      </c>
      <c r="X55" s="156">
        <v>0</v>
      </c>
      <c r="Y55" s="156">
        <v>1</v>
      </c>
      <c r="Z55" s="156">
        <v>1</v>
      </c>
      <c r="AA55" s="156">
        <v>1</v>
      </c>
      <c r="AB55" s="156">
        <v>0.1</v>
      </c>
      <c r="AC55" s="156">
        <v>0</v>
      </c>
      <c r="AD55" s="156">
        <v>1</v>
      </c>
      <c r="AE55" s="156">
        <v>9</v>
      </c>
      <c r="AF55" s="156">
        <v>1</v>
      </c>
      <c r="AG55" s="156">
        <v>0</v>
      </c>
      <c r="AH55" s="156">
        <v>9.6</v>
      </c>
      <c r="AI55" s="156">
        <v>1</v>
      </c>
      <c r="AJ55" s="156">
        <v>0.1</v>
      </c>
      <c r="AK55" s="156">
        <v>0</v>
      </c>
      <c r="AL55" s="156">
        <v>1.25</v>
      </c>
      <c r="AM55" s="156">
        <v>1.35</v>
      </c>
      <c r="AN55" s="156">
        <v>3</v>
      </c>
      <c r="AO55" s="156">
        <v>3</v>
      </c>
      <c r="AP55" s="156">
        <v>0</v>
      </c>
      <c r="AQ55" s="156">
        <v>1</v>
      </c>
      <c r="AR55" s="156">
        <v>9</v>
      </c>
      <c r="AS55" s="156">
        <v>9</v>
      </c>
      <c r="AT55" s="156" t="s">
        <v>931</v>
      </c>
      <c r="AU55" s="156">
        <v>40</v>
      </c>
      <c r="AV55" s="156">
        <v>120</v>
      </c>
      <c r="AW55" s="156" t="s">
        <v>931</v>
      </c>
      <c r="AX55" s="156">
        <v>40</v>
      </c>
      <c r="AY55" s="156" t="s">
        <v>932</v>
      </c>
      <c r="AZ55" s="156"/>
      <c r="BA55" s="156"/>
      <c r="BB55" s="156"/>
      <c r="BC55" s="156"/>
      <c r="BD55" s="156"/>
      <c r="BE55" s="156"/>
      <c r="BF55" s="156"/>
      <c r="BG55" s="156"/>
      <c r="BH55" s="156">
        <v>1</v>
      </c>
      <c r="BI55" s="156">
        <v>1</v>
      </c>
      <c r="BJ55" s="156" t="s">
        <v>931</v>
      </c>
      <c r="BK55" s="156">
        <v>16</v>
      </c>
      <c r="BL55" s="156">
        <v>16</v>
      </c>
      <c r="BM55" s="156" t="s">
        <v>932</v>
      </c>
      <c r="BN55" s="156"/>
      <c r="BO55" s="156"/>
      <c r="BP55" s="156">
        <v>13</v>
      </c>
      <c r="BQ55" s="156">
        <v>8.6</v>
      </c>
      <c r="BR55" s="156" t="s">
        <v>932</v>
      </c>
      <c r="BS55" s="156">
        <v>1</v>
      </c>
      <c r="BT55" s="156">
        <v>8</v>
      </c>
      <c r="BU55" s="156" t="s">
        <v>935</v>
      </c>
      <c r="BV55" s="156" t="s">
        <v>288</v>
      </c>
      <c r="BW55" s="156" t="s">
        <v>288</v>
      </c>
      <c r="BX55" s="156" t="s">
        <v>288</v>
      </c>
      <c r="BY55" s="156">
        <v>1</v>
      </c>
      <c r="BZ55" s="156">
        <v>1</v>
      </c>
      <c r="CA55" s="156">
        <v>0</v>
      </c>
      <c r="CB55" s="156">
        <v>0</v>
      </c>
      <c r="CC55" s="156">
        <v>0</v>
      </c>
      <c r="CD55" s="157" t="s">
        <v>360</v>
      </c>
      <c r="CE55" s="159">
        <v>1</v>
      </c>
      <c r="CF55" s="157">
        <v>0.9166666666666666</v>
      </c>
      <c r="CG55" s="157">
        <v>0.20833333333333334</v>
      </c>
      <c r="CH55" s="157">
        <v>0.71875</v>
      </c>
      <c r="CI55" s="157">
        <v>0.9166666666666666</v>
      </c>
      <c r="CJ55" s="157">
        <v>0.20833333333333334</v>
      </c>
      <c r="CK55" s="157">
        <v>0.3541666666666667</v>
      </c>
      <c r="CL55" s="156" t="s">
        <v>292</v>
      </c>
      <c r="CM55" s="157" t="s">
        <v>360</v>
      </c>
      <c r="CN55" s="159">
        <v>1</v>
      </c>
      <c r="CO55" s="157">
        <v>0.3541666666666667</v>
      </c>
      <c r="CP55" s="157">
        <v>0.71875</v>
      </c>
      <c r="CQ55" s="157">
        <v>0.3541666666666667</v>
      </c>
      <c r="CR55" s="157">
        <v>0.9166666666666666</v>
      </c>
      <c r="CS55" s="157">
        <v>0.20833333333333334</v>
      </c>
      <c r="CT55" s="157">
        <v>0.3541666666666667</v>
      </c>
      <c r="CU55" s="156" t="s">
        <v>933</v>
      </c>
      <c r="CV55" s="156">
        <v>2192</v>
      </c>
      <c r="CW55" s="156">
        <v>1457</v>
      </c>
      <c r="CX55" s="156">
        <v>2289</v>
      </c>
      <c r="CY55" s="156" t="s">
        <v>288</v>
      </c>
      <c r="CZ55" s="156" t="s">
        <v>288</v>
      </c>
      <c r="DA55" s="156" t="s">
        <v>288</v>
      </c>
      <c r="DB55" s="156" t="s">
        <v>290</v>
      </c>
      <c r="DC55" s="156" t="s">
        <v>290</v>
      </c>
      <c r="DD55" s="156" t="s">
        <v>288</v>
      </c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6"/>
      <c r="FL55" s="156"/>
      <c r="FM55" s="156"/>
      <c r="FN55" s="156"/>
      <c r="FO55" s="156"/>
      <c r="FP55" s="156"/>
      <c r="FQ55" s="156"/>
      <c r="FR55" s="156"/>
      <c r="FS55" s="156"/>
      <c r="FT55" s="156"/>
      <c r="FU55" s="156"/>
      <c r="FV55" s="156" t="s">
        <v>288</v>
      </c>
      <c r="FW55" s="156" t="s">
        <v>288</v>
      </c>
      <c r="FX55" s="156" t="s">
        <v>290</v>
      </c>
      <c r="FY55" s="156" t="s">
        <v>288</v>
      </c>
      <c r="FZ55" s="156" t="s">
        <v>936</v>
      </c>
      <c r="GA55" s="156"/>
      <c r="GB55" s="156"/>
      <c r="GC55" s="156"/>
      <c r="GD55" s="156"/>
      <c r="GE55" s="156"/>
      <c r="GF55" s="156" t="s">
        <v>290</v>
      </c>
      <c r="GG55" s="156"/>
      <c r="GH55" s="156"/>
      <c r="GI55" s="156"/>
      <c r="GJ55" s="156"/>
      <c r="GK55" s="156"/>
      <c r="GL55" s="156"/>
      <c r="GM55" s="156"/>
      <c r="GN55" s="156"/>
      <c r="GO55" s="156"/>
      <c r="GP55" s="156"/>
      <c r="GQ55" s="156"/>
      <c r="GR55" s="156"/>
      <c r="GS55" s="156"/>
      <c r="GT55" s="156"/>
      <c r="GU55" s="156"/>
      <c r="GV55" s="156"/>
      <c r="GW55" s="156"/>
      <c r="GX55" s="156"/>
      <c r="GY55" s="156"/>
      <c r="GZ55" s="156"/>
      <c r="HA55" s="156"/>
      <c r="HB55" s="156"/>
      <c r="HC55" s="156"/>
      <c r="HD55" s="156"/>
      <c r="HE55" s="156"/>
      <c r="HF55" s="156"/>
      <c r="HG55" s="156"/>
      <c r="HH55" s="156"/>
      <c r="HI55" s="156"/>
      <c r="HJ55" s="156"/>
      <c r="HK55" s="156"/>
      <c r="HL55" s="156"/>
      <c r="HM55" s="156"/>
      <c r="HN55" s="156"/>
      <c r="HO55" s="156"/>
      <c r="HP55" s="156">
        <v>0</v>
      </c>
      <c r="HQ55" s="156">
        <v>0</v>
      </c>
      <c r="HR55" s="156">
        <v>0</v>
      </c>
      <c r="HS55" s="156" t="s">
        <v>502</v>
      </c>
      <c r="HT55" s="156">
        <v>47</v>
      </c>
      <c r="HU55" s="156" t="s">
        <v>290</v>
      </c>
      <c r="HV55" s="156" t="s">
        <v>290</v>
      </c>
      <c r="HW55" s="156" t="s">
        <v>290</v>
      </c>
      <c r="HX55" s="156" t="s">
        <v>290</v>
      </c>
      <c r="HY55" s="156" t="s">
        <v>290</v>
      </c>
      <c r="HZ55" s="156" t="s">
        <v>290</v>
      </c>
      <c r="IA55" s="156" t="s">
        <v>290</v>
      </c>
      <c r="IB55" s="156" t="s">
        <v>290</v>
      </c>
      <c r="IC55" s="156" t="s">
        <v>290</v>
      </c>
      <c r="ID55" s="156" t="s">
        <v>290</v>
      </c>
      <c r="IE55" s="159" t="s">
        <v>290</v>
      </c>
      <c r="IF55" s="159" t="s">
        <v>290</v>
      </c>
      <c r="IG55" s="156" t="s">
        <v>290</v>
      </c>
      <c r="IH55" s="156" t="s">
        <v>290</v>
      </c>
      <c r="II55" s="156" t="s">
        <v>290</v>
      </c>
      <c r="IJ55" s="156" t="s">
        <v>333</v>
      </c>
      <c r="IK55" s="156" t="s">
        <v>325</v>
      </c>
      <c r="IL55" s="158">
        <v>39052</v>
      </c>
      <c r="IM55" s="158">
        <v>41306</v>
      </c>
      <c r="IN55" s="156" t="s">
        <v>288</v>
      </c>
      <c r="IO55" s="156" t="s">
        <v>288</v>
      </c>
      <c r="IP55" s="156" t="s">
        <v>288</v>
      </c>
      <c r="IQ55" s="156" t="s">
        <v>290</v>
      </c>
      <c r="IR55" s="156" t="s">
        <v>288</v>
      </c>
      <c r="IS55" s="156"/>
      <c r="IT55" s="156">
        <v>6</v>
      </c>
      <c r="IU55" s="156"/>
      <c r="IV55" s="156"/>
      <c r="IW55" s="156"/>
      <c r="IX55" s="156"/>
      <c r="IY55" s="156" t="s">
        <v>296</v>
      </c>
    </row>
    <row r="56" spans="1:259" ht="15">
      <c r="A56" s="156">
        <v>52</v>
      </c>
      <c r="B56" s="156" t="s">
        <v>1435</v>
      </c>
      <c r="C56" s="156" t="s">
        <v>645</v>
      </c>
      <c r="D56" s="156">
        <v>800</v>
      </c>
      <c r="E56" s="156" t="s">
        <v>309</v>
      </c>
      <c r="F56" s="156">
        <v>200</v>
      </c>
      <c r="G56" s="156" t="s">
        <v>647</v>
      </c>
      <c r="H56" s="156" t="s">
        <v>646</v>
      </c>
      <c r="I56" s="156" t="s">
        <v>648</v>
      </c>
      <c r="J56" s="156">
        <v>2372</v>
      </c>
      <c r="K56" s="156" t="s">
        <v>649</v>
      </c>
      <c r="L56" s="156" t="s">
        <v>1436</v>
      </c>
      <c r="M56" s="156" t="s">
        <v>1437</v>
      </c>
      <c r="N56" s="156" t="s">
        <v>314</v>
      </c>
      <c r="O56" s="156" t="s">
        <v>290</v>
      </c>
      <c r="P56" s="156" t="s">
        <v>1216</v>
      </c>
      <c r="Q56" s="156" t="s">
        <v>287</v>
      </c>
      <c r="R56" s="156" t="s">
        <v>290</v>
      </c>
      <c r="S56" s="156"/>
      <c r="T56" s="156"/>
      <c r="U56" s="156"/>
      <c r="V56" s="156">
        <v>1</v>
      </c>
      <c r="W56" s="156">
        <v>0</v>
      </c>
      <c r="X56" s="156">
        <v>0</v>
      </c>
      <c r="Y56" s="156">
        <v>1</v>
      </c>
      <c r="Z56" s="156">
        <v>0</v>
      </c>
      <c r="AA56" s="156">
        <v>1</v>
      </c>
      <c r="AB56" s="156">
        <v>0</v>
      </c>
      <c r="AC56" s="156">
        <v>0</v>
      </c>
      <c r="AD56" s="156">
        <v>1</v>
      </c>
      <c r="AE56" s="156">
        <v>4</v>
      </c>
      <c r="AF56" s="156">
        <v>0</v>
      </c>
      <c r="AG56" s="156">
        <v>0</v>
      </c>
      <c r="AH56" s="156">
        <v>5</v>
      </c>
      <c r="AI56" s="156">
        <v>2</v>
      </c>
      <c r="AJ56" s="156">
        <v>0</v>
      </c>
      <c r="AK56" s="156">
        <v>0</v>
      </c>
      <c r="AL56" s="156">
        <v>0</v>
      </c>
      <c r="AM56" s="156">
        <v>0</v>
      </c>
      <c r="AN56" s="156">
        <v>0</v>
      </c>
      <c r="AO56" s="156">
        <v>0</v>
      </c>
      <c r="AP56" s="156">
        <v>0</v>
      </c>
      <c r="AQ56" s="156">
        <v>0</v>
      </c>
      <c r="AR56" s="156">
        <v>2</v>
      </c>
      <c r="AS56" s="156">
        <v>3</v>
      </c>
      <c r="AT56" s="156" t="s">
        <v>931</v>
      </c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>
        <v>24</v>
      </c>
      <c r="BG56" s="156" t="s">
        <v>932</v>
      </c>
      <c r="BH56" s="156">
        <v>1</v>
      </c>
      <c r="BI56" s="156">
        <v>0.25</v>
      </c>
      <c r="BJ56" s="156" t="s">
        <v>932</v>
      </c>
      <c r="BK56" s="156"/>
      <c r="BL56" s="156"/>
      <c r="BM56" s="156"/>
      <c r="BN56" s="156"/>
      <c r="BO56" s="156"/>
      <c r="BP56" s="156"/>
      <c r="BQ56" s="156"/>
      <c r="BR56" s="156"/>
      <c r="BS56" s="156">
        <v>1</v>
      </c>
      <c r="BT56" s="156">
        <v>15</v>
      </c>
      <c r="BU56" s="156" t="s">
        <v>932</v>
      </c>
      <c r="BV56" s="156" t="s">
        <v>290</v>
      </c>
      <c r="BW56" s="156" t="s">
        <v>290</v>
      </c>
      <c r="BX56" s="156" t="s">
        <v>290</v>
      </c>
      <c r="BY56" s="156">
        <v>0</v>
      </c>
      <c r="BZ56" s="156">
        <v>14</v>
      </c>
      <c r="CA56" s="156">
        <v>0</v>
      </c>
      <c r="CB56" s="156">
        <v>0</v>
      </c>
      <c r="CC56" s="156">
        <v>0</v>
      </c>
      <c r="CD56" s="157" t="s">
        <v>303</v>
      </c>
      <c r="CE56" s="159">
        <v>1</v>
      </c>
      <c r="CF56" s="157">
        <v>0.7083333333333334</v>
      </c>
      <c r="CG56" s="157">
        <v>0.3645833333333333</v>
      </c>
      <c r="CH56" s="157"/>
      <c r="CI56" s="157"/>
      <c r="CJ56" s="157"/>
      <c r="CK56" s="157"/>
      <c r="CL56" s="156" t="s">
        <v>292</v>
      </c>
      <c r="CM56" s="157" t="s">
        <v>305</v>
      </c>
      <c r="CN56" s="159">
        <v>1</v>
      </c>
      <c r="CO56" s="157">
        <v>0.3645833333333333</v>
      </c>
      <c r="CP56" s="157">
        <v>0.7083333333333334</v>
      </c>
      <c r="CQ56" s="157"/>
      <c r="CR56" s="157"/>
      <c r="CS56" s="157"/>
      <c r="CT56" s="157"/>
      <c r="CU56" s="156" t="s">
        <v>952</v>
      </c>
      <c r="CV56" s="156">
        <v>2017</v>
      </c>
      <c r="CW56" s="156">
        <v>2017</v>
      </c>
      <c r="CX56" s="156">
        <v>2901</v>
      </c>
      <c r="CY56" s="156" t="s">
        <v>288</v>
      </c>
      <c r="CZ56" s="156" t="s">
        <v>288</v>
      </c>
      <c r="DA56" s="156" t="s">
        <v>288</v>
      </c>
      <c r="DB56" s="156" t="s">
        <v>290</v>
      </c>
      <c r="DC56" s="156" t="s">
        <v>290</v>
      </c>
      <c r="DD56" s="156" t="s">
        <v>288</v>
      </c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156"/>
      <c r="FV56" s="156" t="s">
        <v>288</v>
      </c>
      <c r="FW56" s="156" t="s">
        <v>290</v>
      </c>
      <c r="FX56" s="156" t="s">
        <v>290</v>
      </c>
      <c r="FY56" s="156" t="s">
        <v>288</v>
      </c>
      <c r="FZ56" s="156" t="s">
        <v>936</v>
      </c>
      <c r="GA56" s="156"/>
      <c r="GB56" s="156"/>
      <c r="GC56" s="156"/>
      <c r="GD56" s="156"/>
      <c r="GE56" s="156"/>
      <c r="GF56" s="156" t="s">
        <v>290</v>
      </c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6"/>
      <c r="HB56" s="156"/>
      <c r="HC56" s="156"/>
      <c r="HD56" s="156"/>
      <c r="HE56" s="156"/>
      <c r="HF56" s="156"/>
      <c r="HG56" s="156"/>
      <c r="HH56" s="156"/>
      <c r="HI56" s="156"/>
      <c r="HJ56" s="156"/>
      <c r="HK56" s="156"/>
      <c r="HL56" s="156"/>
      <c r="HM56" s="156"/>
      <c r="HN56" s="156"/>
      <c r="HO56" s="156"/>
      <c r="HP56" s="156" t="s">
        <v>290</v>
      </c>
      <c r="HQ56" s="156">
        <v>3</v>
      </c>
      <c r="HR56" s="156">
        <v>3</v>
      </c>
      <c r="HS56" s="156" t="s">
        <v>290</v>
      </c>
      <c r="HT56" s="156" t="s">
        <v>290</v>
      </c>
      <c r="HU56" s="156" t="s">
        <v>290</v>
      </c>
      <c r="HV56" s="156" t="s">
        <v>290</v>
      </c>
      <c r="HW56" s="156" t="s">
        <v>290</v>
      </c>
      <c r="HX56" s="156">
        <v>26</v>
      </c>
      <c r="HY56" s="156" t="s">
        <v>290</v>
      </c>
      <c r="HZ56" s="156" t="s">
        <v>290</v>
      </c>
      <c r="IA56" s="156" t="s">
        <v>290</v>
      </c>
      <c r="IB56" s="156" t="s">
        <v>290</v>
      </c>
      <c r="IC56" s="156" t="s">
        <v>290</v>
      </c>
      <c r="ID56" s="156" t="s">
        <v>290</v>
      </c>
      <c r="IE56" s="159" t="s">
        <v>290</v>
      </c>
      <c r="IF56" s="159" t="s">
        <v>290</v>
      </c>
      <c r="IG56" s="156" t="s">
        <v>290</v>
      </c>
      <c r="IH56" s="156" t="s">
        <v>290</v>
      </c>
      <c r="II56" s="156" t="s">
        <v>290</v>
      </c>
      <c r="IJ56" s="156" t="s">
        <v>650</v>
      </c>
      <c r="IK56" s="156" t="s">
        <v>651</v>
      </c>
      <c r="IL56" s="158">
        <v>36281</v>
      </c>
      <c r="IM56" s="158">
        <v>40299</v>
      </c>
      <c r="IN56" s="156" t="s">
        <v>288</v>
      </c>
      <c r="IO56" s="156" t="s">
        <v>288</v>
      </c>
      <c r="IP56" s="156" t="s">
        <v>288</v>
      </c>
      <c r="IQ56" s="156" t="s">
        <v>290</v>
      </c>
      <c r="IR56" s="156" t="s">
        <v>290</v>
      </c>
      <c r="IS56" s="156"/>
      <c r="IT56" s="156">
        <v>6</v>
      </c>
      <c r="IU56" s="156"/>
      <c r="IV56" s="156"/>
      <c r="IW56" s="156"/>
      <c r="IX56" s="156"/>
      <c r="IY56" s="156" t="s">
        <v>296</v>
      </c>
    </row>
    <row r="57" spans="1:259" ht="15">
      <c r="A57" s="156">
        <v>53</v>
      </c>
      <c r="B57" s="156" t="s">
        <v>652</v>
      </c>
      <c r="C57" s="156" t="s">
        <v>653</v>
      </c>
      <c r="D57" s="156">
        <v>1166</v>
      </c>
      <c r="E57" s="156" t="s">
        <v>654</v>
      </c>
      <c r="F57" s="156">
        <v>147</v>
      </c>
      <c r="G57" s="156" t="s">
        <v>655</v>
      </c>
      <c r="H57" s="156" t="s">
        <v>1217</v>
      </c>
      <c r="I57" s="156" t="s">
        <v>656</v>
      </c>
      <c r="J57" s="156" t="s">
        <v>657</v>
      </c>
      <c r="K57" s="156" t="s">
        <v>658</v>
      </c>
      <c r="L57" s="156" t="s">
        <v>659</v>
      </c>
      <c r="M57" s="156" t="s">
        <v>660</v>
      </c>
      <c r="N57" s="156" t="s">
        <v>314</v>
      </c>
      <c r="O57" s="156" t="s">
        <v>290</v>
      </c>
      <c r="P57" s="156" t="s">
        <v>996</v>
      </c>
      <c r="Q57" s="156" t="s">
        <v>287</v>
      </c>
      <c r="R57" s="156" t="s">
        <v>290</v>
      </c>
      <c r="S57" s="156"/>
      <c r="T57" s="156"/>
      <c r="U57" s="156"/>
      <c r="V57" s="156">
        <v>0</v>
      </c>
      <c r="W57" s="156">
        <v>0</v>
      </c>
      <c r="X57" s="156">
        <v>0</v>
      </c>
      <c r="Y57" s="156">
        <v>0</v>
      </c>
      <c r="Z57" s="156">
        <v>0</v>
      </c>
      <c r="AA57" s="156">
        <v>0</v>
      </c>
      <c r="AB57" s="156">
        <v>1</v>
      </c>
      <c r="AC57" s="156">
        <v>0</v>
      </c>
      <c r="AD57" s="156">
        <v>1</v>
      </c>
      <c r="AE57" s="156">
        <v>5</v>
      </c>
      <c r="AF57" s="156">
        <v>0</v>
      </c>
      <c r="AG57" s="156">
        <v>0</v>
      </c>
      <c r="AH57" s="156">
        <v>6</v>
      </c>
      <c r="AI57" s="156">
        <v>6</v>
      </c>
      <c r="AJ57" s="156">
        <v>0</v>
      </c>
      <c r="AK57" s="156">
        <v>0</v>
      </c>
      <c r="AL57" s="156">
        <v>2</v>
      </c>
      <c r="AM57" s="156">
        <v>2</v>
      </c>
      <c r="AN57" s="156">
        <v>2</v>
      </c>
      <c r="AO57" s="156">
        <v>2</v>
      </c>
      <c r="AP57" s="156">
        <v>0</v>
      </c>
      <c r="AQ57" s="156">
        <v>0</v>
      </c>
      <c r="AR57" s="156">
        <v>1</v>
      </c>
      <c r="AS57" s="156">
        <v>4</v>
      </c>
      <c r="AT57" s="156" t="s">
        <v>931</v>
      </c>
      <c r="AU57" s="156">
        <v>1</v>
      </c>
      <c r="AV57" s="156">
        <v>1</v>
      </c>
      <c r="AW57" s="156" t="s">
        <v>931</v>
      </c>
      <c r="AX57" s="156">
        <v>2</v>
      </c>
      <c r="AY57" s="156" t="s">
        <v>932</v>
      </c>
      <c r="AZ57" s="156"/>
      <c r="BA57" s="156"/>
      <c r="BB57" s="156"/>
      <c r="BC57" s="156"/>
      <c r="BD57" s="156"/>
      <c r="BE57" s="156"/>
      <c r="BF57" s="156"/>
      <c r="BG57" s="156"/>
      <c r="BH57" s="156">
        <v>1</v>
      </c>
      <c r="BI57" s="156">
        <v>1.5</v>
      </c>
      <c r="BJ57" s="156" t="s">
        <v>932</v>
      </c>
      <c r="BK57" s="156">
        <v>2</v>
      </c>
      <c r="BL57" s="156">
        <v>2</v>
      </c>
      <c r="BM57" s="156" t="s">
        <v>931</v>
      </c>
      <c r="BN57" s="156">
        <v>1</v>
      </c>
      <c r="BO57" s="156" t="s">
        <v>935</v>
      </c>
      <c r="BP57" s="156">
        <v>1</v>
      </c>
      <c r="BQ57" s="156">
        <v>1</v>
      </c>
      <c r="BR57" s="156" t="s">
        <v>932</v>
      </c>
      <c r="BS57" s="156">
        <v>0</v>
      </c>
      <c r="BT57" s="156">
        <v>0</v>
      </c>
      <c r="BU57" s="156">
        <v>0</v>
      </c>
      <c r="BV57" s="156" t="s">
        <v>290</v>
      </c>
      <c r="BW57" s="156" t="s">
        <v>288</v>
      </c>
      <c r="BX57" s="156" t="s">
        <v>290</v>
      </c>
      <c r="BY57" s="156">
        <v>2</v>
      </c>
      <c r="BZ57" s="156">
        <v>5</v>
      </c>
      <c r="CA57" s="156">
        <v>0</v>
      </c>
      <c r="CB57" s="156">
        <v>42</v>
      </c>
      <c r="CC57" s="156">
        <v>0</v>
      </c>
      <c r="CD57" s="157" t="s">
        <v>445</v>
      </c>
      <c r="CE57" s="159">
        <v>2</v>
      </c>
      <c r="CF57" s="157"/>
      <c r="CG57" s="157"/>
      <c r="CH57" s="157">
        <v>0.6979166666666666</v>
      </c>
      <c r="CI57" s="157">
        <v>0.3645833333333333</v>
      </c>
      <c r="CJ57" s="157"/>
      <c r="CK57" s="157"/>
      <c r="CL57" s="156" t="s">
        <v>292</v>
      </c>
      <c r="CM57" s="157" t="s">
        <v>293</v>
      </c>
      <c r="CN57" s="159">
        <v>3</v>
      </c>
      <c r="CO57" s="157"/>
      <c r="CP57" s="157"/>
      <c r="CQ57" s="157">
        <v>0.3541666666666667</v>
      </c>
      <c r="CR57" s="157">
        <v>0.7083333333333334</v>
      </c>
      <c r="CS57" s="157"/>
      <c r="CT57" s="157"/>
      <c r="CU57" s="156" t="s">
        <v>933</v>
      </c>
      <c r="CV57" s="156">
        <v>1645</v>
      </c>
      <c r="CW57" s="156">
        <v>2</v>
      </c>
      <c r="CX57" s="156">
        <v>3263</v>
      </c>
      <c r="CY57" s="156" t="s">
        <v>288</v>
      </c>
      <c r="CZ57" s="156" t="s">
        <v>288</v>
      </c>
      <c r="DA57" s="156" t="s">
        <v>288</v>
      </c>
      <c r="DB57" s="156" t="s">
        <v>290</v>
      </c>
      <c r="DC57" s="156" t="s">
        <v>290</v>
      </c>
      <c r="DD57" s="156" t="s">
        <v>288</v>
      </c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156"/>
      <c r="FG57" s="156"/>
      <c r="FH57" s="156"/>
      <c r="FI57" s="156"/>
      <c r="FJ57" s="156"/>
      <c r="FK57" s="156"/>
      <c r="FL57" s="156"/>
      <c r="FM57" s="156"/>
      <c r="FN57" s="156"/>
      <c r="FO57" s="156"/>
      <c r="FP57" s="156"/>
      <c r="FQ57" s="156"/>
      <c r="FR57" s="156"/>
      <c r="FS57" s="156"/>
      <c r="FT57" s="156"/>
      <c r="FU57" s="156"/>
      <c r="FV57" s="156" t="s">
        <v>288</v>
      </c>
      <c r="FW57" s="156" t="s">
        <v>288</v>
      </c>
      <c r="FX57" s="156" t="s">
        <v>290</v>
      </c>
      <c r="FY57" s="156" t="s">
        <v>288</v>
      </c>
      <c r="FZ57" s="156" t="s">
        <v>936</v>
      </c>
      <c r="GA57" s="156"/>
      <c r="GB57" s="156"/>
      <c r="GC57" s="156"/>
      <c r="GD57" s="156"/>
      <c r="GE57" s="156"/>
      <c r="GF57" s="156" t="s">
        <v>997</v>
      </c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  <c r="GU57" s="156"/>
      <c r="GV57" s="156"/>
      <c r="GW57" s="156"/>
      <c r="GX57" s="156"/>
      <c r="GY57" s="156"/>
      <c r="GZ57" s="156"/>
      <c r="HA57" s="156"/>
      <c r="HB57" s="156"/>
      <c r="HC57" s="156"/>
      <c r="HD57" s="156"/>
      <c r="HE57" s="156"/>
      <c r="HF57" s="156"/>
      <c r="HG57" s="156"/>
      <c r="HH57" s="156"/>
      <c r="HI57" s="156"/>
      <c r="HJ57" s="156"/>
      <c r="HK57" s="156"/>
      <c r="HL57" s="156"/>
      <c r="HM57" s="156"/>
      <c r="HN57" s="156"/>
      <c r="HO57" s="156"/>
      <c r="HP57" s="156">
        <v>1</v>
      </c>
      <c r="HQ57" s="156">
        <v>3</v>
      </c>
      <c r="HR57" s="156">
        <v>4</v>
      </c>
      <c r="HS57" s="156">
        <v>49</v>
      </c>
      <c r="HT57" s="156" t="s">
        <v>290</v>
      </c>
      <c r="HU57" s="156">
        <v>11</v>
      </c>
      <c r="HV57" s="156">
        <v>11</v>
      </c>
      <c r="HW57" s="156" t="s">
        <v>290</v>
      </c>
      <c r="HX57" s="156" t="s">
        <v>290</v>
      </c>
      <c r="HY57" s="156" t="s">
        <v>290</v>
      </c>
      <c r="HZ57" s="156" t="s">
        <v>290</v>
      </c>
      <c r="IA57" s="156" t="s">
        <v>290</v>
      </c>
      <c r="IB57" s="156" t="s">
        <v>290</v>
      </c>
      <c r="IC57" s="156" t="s">
        <v>290</v>
      </c>
      <c r="ID57" s="156" t="s">
        <v>290</v>
      </c>
      <c r="IE57" s="159">
        <v>11</v>
      </c>
      <c r="IF57" s="159" t="s">
        <v>290</v>
      </c>
      <c r="IG57" s="156" t="s">
        <v>290</v>
      </c>
      <c r="IH57" s="156" t="s">
        <v>290</v>
      </c>
      <c r="II57" s="156" t="s">
        <v>290</v>
      </c>
      <c r="IJ57" s="156" t="s">
        <v>661</v>
      </c>
      <c r="IK57" s="156" t="s">
        <v>662</v>
      </c>
      <c r="IL57" s="158" t="s">
        <v>1176</v>
      </c>
      <c r="IM57" s="158">
        <v>40664</v>
      </c>
      <c r="IN57" s="156" t="s">
        <v>288</v>
      </c>
      <c r="IO57" s="156" t="s">
        <v>288</v>
      </c>
      <c r="IP57" s="156" t="s">
        <v>288</v>
      </c>
      <c r="IQ57" s="156" t="s">
        <v>288</v>
      </c>
      <c r="IR57" s="156" t="s">
        <v>288</v>
      </c>
      <c r="IS57" s="156"/>
      <c r="IT57" s="156">
        <v>6</v>
      </c>
      <c r="IU57" s="156"/>
      <c r="IV57" s="156"/>
      <c r="IW57" s="156"/>
      <c r="IX57" s="156"/>
      <c r="IY57" s="156" t="s">
        <v>296</v>
      </c>
    </row>
    <row r="58" spans="1:259" ht="15">
      <c r="A58" s="156">
        <v>54</v>
      </c>
      <c r="B58" s="156" t="s">
        <v>663</v>
      </c>
      <c r="C58" s="156" t="s">
        <v>664</v>
      </c>
      <c r="D58" s="156">
        <v>1130</v>
      </c>
      <c r="E58" s="156" t="s">
        <v>665</v>
      </c>
      <c r="F58" s="156">
        <v>455</v>
      </c>
      <c r="G58" s="156" t="s">
        <v>667</v>
      </c>
      <c r="H58" s="156" t="s">
        <v>666</v>
      </c>
      <c r="I58" s="156" t="s">
        <v>668</v>
      </c>
      <c r="J58" s="156" t="s">
        <v>283</v>
      </c>
      <c r="K58" s="156" t="s">
        <v>669</v>
      </c>
      <c r="L58" s="156" t="s">
        <v>670</v>
      </c>
      <c r="M58" s="156" t="s">
        <v>671</v>
      </c>
      <c r="N58" s="156" t="s">
        <v>314</v>
      </c>
      <c r="O58" s="156" t="s">
        <v>288</v>
      </c>
      <c r="P58" s="156"/>
      <c r="Q58" s="156"/>
      <c r="R58" s="156"/>
      <c r="S58" s="156"/>
      <c r="T58" s="156"/>
      <c r="U58" s="156"/>
      <c r="V58" s="156">
        <v>1</v>
      </c>
      <c r="W58" s="156">
        <v>0</v>
      </c>
      <c r="X58" s="156">
        <v>0</v>
      </c>
      <c r="Y58" s="156">
        <v>1</v>
      </c>
      <c r="Z58" s="156">
        <v>1</v>
      </c>
      <c r="AA58" s="156">
        <v>3</v>
      </c>
      <c r="AB58" s="156">
        <v>1</v>
      </c>
      <c r="AC58" s="156">
        <v>0</v>
      </c>
      <c r="AD58" s="156">
        <v>1</v>
      </c>
      <c r="AE58" s="156">
        <v>10</v>
      </c>
      <c r="AF58" s="156">
        <v>0</v>
      </c>
      <c r="AG58" s="156">
        <v>0</v>
      </c>
      <c r="AH58" s="156">
        <v>12</v>
      </c>
      <c r="AI58" s="156">
        <v>12</v>
      </c>
      <c r="AJ58" s="156">
        <v>0</v>
      </c>
      <c r="AK58" s="156">
        <v>0</v>
      </c>
      <c r="AL58" s="156">
        <v>1.75</v>
      </c>
      <c r="AM58" s="156">
        <v>1</v>
      </c>
      <c r="AN58" s="156">
        <v>0</v>
      </c>
      <c r="AO58" s="156">
        <v>0</v>
      </c>
      <c r="AP58" s="156">
        <v>1</v>
      </c>
      <c r="AQ58" s="156">
        <v>2</v>
      </c>
      <c r="AR58" s="156">
        <v>1</v>
      </c>
      <c r="AS58" s="156">
        <v>1</v>
      </c>
      <c r="AT58" s="156" t="s">
        <v>931</v>
      </c>
      <c r="AU58" s="156"/>
      <c r="AV58" s="156"/>
      <c r="AW58" s="156"/>
      <c r="AX58" s="156">
        <v>244</v>
      </c>
      <c r="AY58" s="156" t="s">
        <v>931</v>
      </c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>
        <v>1</v>
      </c>
      <c r="BL58" s="156">
        <v>0.5</v>
      </c>
      <c r="BM58" s="156" t="s">
        <v>931</v>
      </c>
      <c r="BN58" s="156">
        <v>6</v>
      </c>
      <c r="BO58" s="156" t="s">
        <v>932</v>
      </c>
      <c r="BP58" s="156">
        <v>27</v>
      </c>
      <c r="BQ58" s="156">
        <v>27</v>
      </c>
      <c r="BR58" s="156" t="s">
        <v>932</v>
      </c>
      <c r="BS58" s="156">
        <v>0</v>
      </c>
      <c r="BT58" s="156">
        <v>0</v>
      </c>
      <c r="BU58" s="156">
        <v>0</v>
      </c>
      <c r="BV58" s="156" t="s">
        <v>288</v>
      </c>
      <c r="BW58" s="156" t="s">
        <v>288</v>
      </c>
      <c r="BX58" s="156" t="s">
        <v>288</v>
      </c>
      <c r="BY58" s="156">
        <v>4</v>
      </c>
      <c r="BZ58" s="156">
        <v>9</v>
      </c>
      <c r="CA58" s="156">
        <v>0</v>
      </c>
      <c r="CB58" s="156">
        <v>0</v>
      </c>
      <c r="CC58" s="156">
        <v>0</v>
      </c>
      <c r="CD58" s="157" t="s">
        <v>445</v>
      </c>
      <c r="CE58" s="159">
        <v>1</v>
      </c>
      <c r="CF58" s="157"/>
      <c r="CG58" s="157"/>
      <c r="CH58" s="157">
        <v>0.6666666666666666</v>
      </c>
      <c r="CI58" s="157">
        <v>0.375</v>
      </c>
      <c r="CJ58" s="157"/>
      <c r="CK58" s="157"/>
      <c r="CL58" s="156" t="s">
        <v>292</v>
      </c>
      <c r="CM58" s="157" t="s">
        <v>293</v>
      </c>
      <c r="CN58" s="159">
        <v>1</v>
      </c>
      <c r="CO58" s="157"/>
      <c r="CP58" s="157"/>
      <c r="CQ58" s="157">
        <v>0.3541666666666667</v>
      </c>
      <c r="CR58" s="157">
        <v>0.71875</v>
      </c>
      <c r="CS58" s="157"/>
      <c r="CT58" s="157"/>
      <c r="CU58" s="156" t="s">
        <v>933</v>
      </c>
      <c r="CV58" s="156">
        <v>2939</v>
      </c>
      <c r="CW58" s="156">
        <v>2939</v>
      </c>
      <c r="CX58" s="156">
        <v>3112</v>
      </c>
      <c r="CY58" s="156" t="s">
        <v>288</v>
      </c>
      <c r="CZ58" s="156" t="s">
        <v>288</v>
      </c>
      <c r="DA58" s="156" t="s">
        <v>288</v>
      </c>
      <c r="DB58" s="156" t="s">
        <v>288</v>
      </c>
      <c r="DC58" s="156" t="s">
        <v>290</v>
      </c>
      <c r="DD58" s="156" t="s">
        <v>288</v>
      </c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  <c r="EE58" s="156"/>
      <c r="EF58" s="156"/>
      <c r="EG58" s="156"/>
      <c r="EH58" s="156"/>
      <c r="EI58" s="156"/>
      <c r="EJ58" s="156"/>
      <c r="EK58" s="156"/>
      <c r="EL58" s="156"/>
      <c r="EM58" s="156"/>
      <c r="EN58" s="156"/>
      <c r="EO58" s="156"/>
      <c r="EP58" s="156"/>
      <c r="EQ58" s="156"/>
      <c r="ER58" s="156"/>
      <c r="ES58" s="156"/>
      <c r="ET58" s="156"/>
      <c r="EU58" s="156"/>
      <c r="EV58" s="156"/>
      <c r="EW58" s="156"/>
      <c r="EX58" s="156"/>
      <c r="EY58" s="156"/>
      <c r="EZ58" s="156"/>
      <c r="FA58" s="156"/>
      <c r="FB58" s="156"/>
      <c r="FC58" s="156"/>
      <c r="FD58" s="156"/>
      <c r="FE58" s="156"/>
      <c r="FF58" s="156"/>
      <c r="FG58" s="156"/>
      <c r="FH58" s="156"/>
      <c r="FI58" s="156"/>
      <c r="FJ58" s="156"/>
      <c r="FK58" s="156"/>
      <c r="FL58" s="156"/>
      <c r="FM58" s="156"/>
      <c r="FN58" s="156"/>
      <c r="FO58" s="156"/>
      <c r="FP58" s="156"/>
      <c r="FQ58" s="156"/>
      <c r="FR58" s="156"/>
      <c r="FS58" s="156"/>
      <c r="FT58" s="156"/>
      <c r="FU58" s="156"/>
      <c r="FV58" s="156" t="s">
        <v>288</v>
      </c>
      <c r="FW58" s="156" t="s">
        <v>288</v>
      </c>
      <c r="FX58" s="156" t="s">
        <v>290</v>
      </c>
      <c r="FY58" s="156" t="s">
        <v>288</v>
      </c>
      <c r="FZ58" s="156" t="s">
        <v>936</v>
      </c>
      <c r="GA58" s="156"/>
      <c r="GB58" s="156"/>
      <c r="GC58" s="156"/>
      <c r="GD58" s="156"/>
      <c r="GE58" s="156"/>
      <c r="GF58" s="156" t="s">
        <v>290</v>
      </c>
      <c r="GG58" s="156"/>
      <c r="GH58" s="156"/>
      <c r="GI58" s="156"/>
      <c r="GJ58" s="156"/>
      <c r="GK58" s="156"/>
      <c r="GL58" s="156"/>
      <c r="GM58" s="156"/>
      <c r="GN58" s="156"/>
      <c r="GO58" s="156"/>
      <c r="GP58" s="156"/>
      <c r="GQ58" s="156"/>
      <c r="GR58" s="156"/>
      <c r="GS58" s="156"/>
      <c r="GT58" s="156"/>
      <c r="GU58" s="156"/>
      <c r="GV58" s="156"/>
      <c r="GW58" s="156"/>
      <c r="GX58" s="156"/>
      <c r="GY58" s="156"/>
      <c r="GZ58" s="156"/>
      <c r="HA58" s="156"/>
      <c r="HB58" s="156"/>
      <c r="HC58" s="156"/>
      <c r="HD58" s="156"/>
      <c r="HE58" s="156"/>
      <c r="HF58" s="156"/>
      <c r="HG58" s="156"/>
      <c r="HH58" s="156"/>
      <c r="HI58" s="156"/>
      <c r="HJ58" s="156"/>
      <c r="HK58" s="156"/>
      <c r="HL58" s="156"/>
      <c r="HM58" s="156"/>
      <c r="HN58" s="156"/>
      <c r="HO58" s="156"/>
      <c r="HP58" s="156">
        <v>4</v>
      </c>
      <c r="HQ58" s="156">
        <v>4</v>
      </c>
      <c r="HR58" s="156">
        <v>4</v>
      </c>
      <c r="HS58" s="156">
        <v>145</v>
      </c>
      <c r="HT58" s="156">
        <v>30</v>
      </c>
      <c r="HU58" s="156">
        <v>190</v>
      </c>
      <c r="HV58" s="156">
        <v>168</v>
      </c>
      <c r="HW58" s="156">
        <v>26</v>
      </c>
      <c r="HX58" s="156">
        <v>123</v>
      </c>
      <c r="HY58" s="156">
        <v>1153</v>
      </c>
      <c r="HZ58" s="156">
        <v>5</v>
      </c>
      <c r="IA58" s="156">
        <v>5</v>
      </c>
      <c r="IB58" s="156">
        <v>220</v>
      </c>
      <c r="IC58" s="156">
        <v>0</v>
      </c>
      <c r="ID58" s="156">
        <v>0</v>
      </c>
      <c r="IE58" s="159">
        <v>78</v>
      </c>
      <c r="IF58" s="159">
        <v>0</v>
      </c>
      <c r="IG58" s="156">
        <v>0</v>
      </c>
      <c r="IH58" s="156">
        <v>0</v>
      </c>
      <c r="II58" s="156">
        <v>0</v>
      </c>
      <c r="IJ58" s="156" t="s">
        <v>672</v>
      </c>
      <c r="IK58" s="156" t="s">
        <v>673</v>
      </c>
      <c r="IL58" s="158">
        <v>35490</v>
      </c>
      <c r="IM58" s="158">
        <v>38384</v>
      </c>
      <c r="IN58" s="156" t="s">
        <v>288</v>
      </c>
      <c r="IO58" s="156" t="s">
        <v>288</v>
      </c>
      <c r="IP58" s="156" t="s">
        <v>288</v>
      </c>
      <c r="IQ58" s="156" t="s">
        <v>288</v>
      </c>
      <c r="IR58" s="156" t="s">
        <v>290</v>
      </c>
      <c r="IS58" s="156"/>
      <c r="IT58" s="156">
        <v>6</v>
      </c>
      <c r="IU58" s="156"/>
      <c r="IV58" s="156"/>
      <c r="IW58" s="156"/>
      <c r="IX58" s="156"/>
      <c r="IY58" s="156" t="s">
        <v>341</v>
      </c>
    </row>
    <row r="59" spans="1:259" ht="15">
      <c r="A59" s="156">
        <v>55</v>
      </c>
      <c r="B59" s="156" t="s">
        <v>663</v>
      </c>
      <c r="C59" s="156" t="s">
        <v>674</v>
      </c>
      <c r="D59" s="156">
        <v>608</v>
      </c>
      <c r="E59" s="156" t="s">
        <v>309</v>
      </c>
      <c r="F59" s="156">
        <v>89</v>
      </c>
      <c r="G59" s="156" t="s">
        <v>676</v>
      </c>
      <c r="H59" s="156" t="s">
        <v>675</v>
      </c>
      <c r="I59" s="156" t="s">
        <v>677</v>
      </c>
      <c r="J59" s="156" t="s">
        <v>283</v>
      </c>
      <c r="K59" s="156" t="s">
        <v>1218</v>
      </c>
      <c r="L59" s="156" t="s">
        <v>678</v>
      </c>
      <c r="M59" s="156" t="s">
        <v>1438</v>
      </c>
      <c r="N59" s="156" t="s">
        <v>287</v>
      </c>
      <c r="O59" s="156" t="s">
        <v>290</v>
      </c>
      <c r="P59" s="156"/>
      <c r="Q59" s="156"/>
      <c r="R59" s="156"/>
      <c r="S59" s="156"/>
      <c r="T59" s="156"/>
      <c r="U59" s="156"/>
      <c r="V59" s="156">
        <v>0</v>
      </c>
      <c r="W59" s="156">
        <v>1</v>
      </c>
      <c r="X59" s="156">
        <v>0</v>
      </c>
      <c r="Y59" s="156">
        <v>0</v>
      </c>
      <c r="Z59" s="156">
        <v>0</v>
      </c>
      <c r="AA59" s="156">
        <v>1</v>
      </c>
      <c r="AB59" s="156">
        <v>1</v>
      </c>
      <c r="AC59" s="156">
        <v>1</v>
      </c>
      <c r="AD59" s="156">
        <v>0</v>
      </c>
      <c r="AE59" s="156">
        <v>3</v>
      </c>
      <c r="AF59" s="156">
        <v>0</v>
      </c>
      <c r="AG59" s="156">
        <v>0</v>
      </c>
      <c r="AH59" s="156">
        <v>7</v>
      </c>
      <c r="AI59" s="156">
        <v>1</v>
      </c>
      <c r="AJ59" s="156">
        <v>0</v>
      </c>
      <c r="AK59" s="156">
        <v>0</v>
      </c>
      <c r="AL59" s="156">
        <v>0</v>
      </c>
      <c r="AM59" s="156">
        <v>0</v>
      </c>
      <c r="AN59" s="156">
        <v>0</v>
      </c>
      <c r="AO59" s="156">
        <v>0</v>
      </c>
      <c r="AP59" s="156">
        <v>0</v>
      </c>
      <c r="AQ59" s="156">
        <v>0</v>
      </c>
      <c r="AR59" s="156"/>
      <c r="AS59" s="156"/>
      <c r="AT59" s="156"/>
      <c r="AU59" s="156">
        <v>1</v>
      </c>
      <c r="AV59" s="156">
        <v>3</v>
      </c>
      <c r="AW59" s="156" t="s">
        <v>932</v>
      </c>
      <c r="AX59" s="156">
        <v>3</v>
      </c>
      <c r="AY59" s="156" t="s">
        <v>932</v>
      </c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>
        <v>1</v>
      </c>
      <c r="BL59" s="156">
        <v>1</v>
      </c>
      <c r="BM59" s="156" t="s">
        <v>932</v>
      </c>
      <c r="BN59" s="156"/>
      <c r="BO59" s="156"/>
      <c r="BP59" s="156">
        <v>1</v>
      </c>
      <c r="BQ59" s="156">
        <v>1</v>
      </c>
      <c r="BR59" s="156" t="s">
        <v>932</v>
      </c>
      <c r="BS59" s="156">
        <v>0</v>
      </c>
      <c r="BT59" s="156">
        <v>0</v>
      </c>
      <c r="BU59" s="156">
        <v>0</v>
      </c>
      <c r="BV59" s="156" t="s">
        <v>290</v>
      </c>
      <c r="BW59" s="156" t="s">
        <v>290</v>
      </c>
      <c r="BX59" s="156" t="s">
        <v>290</v>
      </c>
      <c r="BY59" s="156">
        <v>0</v>
      </c>
      <c r="BZ59" s="156">
        <v>0</v>
      </c>
      <c r="CA59" s="156">
        <v>0</v>
      </c>
      <c r="CB59" s="156">
        <v>2</v>
      </c>
      <c r="CC59" s="156">
        <v>0</v>
      </c>
      <c r="CD59" s="157" t="s">
        <v>1140</v>
      </c>
      <c r="CE59" s="159">
        <v>2</v>
      </c>
      <c r="CF59" s="157">
        <v>0.6666666666666666</v>
      </c>
      <c r="CG59" s="157">
        <v>0.375</v>
      </c>
      <c r="CH59" s="157"/>
      <c r="CI59" s="157"/>
      <c r="CJ59" s="157"/>
      <c r="CK59" s="157"/>
      <c r="CL59" s="156" t="s">
        <v>292</v>
      </c>
      <c r="CM59" s="157" t="s">
        <v>305</v>
      </c>
      <c r="CN59" s="159">
        <v>2</v>
      </c>
      <c r="CO59" s="157">
        <v>0.3541666666666667</v>
      </c>
      <c r="CP59" s="157">
        <v>0.71875</v>
      </c>
      <c r="CQ59" s="157"/>
      <c r="CR59" s="157"/>
      <c r="CS59" s="157"/>
      <c r="CT59" s="157"/>
      <c r="CU59" s="156" t="s">
        <v>952</v>
      </c>
      <c r="CV59" s="156">
        <v>1096</v>
      </c>
      <c r="CW59" s="156">
        <v>1105</v>
      </c>
      <c r="CX59" s="156">
        <v>1582</v>
      </c>
      <c r="CY59" s="156" t="s">
        <v>288</v>
      </c>
      <c r="CZ59" s="156" t="s">
        <v>288</v>
      </c>
      <c r="DA59" s="156" t="s">
        <v>288</v>
      </c>
      <c r="DB59" s="156" t="s">
        <v>288</v>
      </c>
      <c r="DC59" s="156" t="s">
        <v>288</v>
      </c>
      <c r="DD59" s="156" t="s">
        <v>288</v>
      </c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6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 t="s">
        <v>288</v>
      </c>
      <c r="FW59" s="156" t="s">
        <v>290</v>
      </c>
      <c r="FX59" s="156" t="s">
        <v>290</v>
      </c>
      <c r="FY59" s="156" t="s">
        <v>288</v>
      </c>
      <c r="FZ59" s="156" t="s">
        <v>936</v>
      </c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6"/>
      <c r="GT59" s="156"/>
      <c r="GU59" s="156"/>
      <c r="GV59" s="156"/>
      <c r="GW59" s="156"/>
      <c r="GX59" s="156"/>
      <c r="GY59" s="156"/>
      <c r="GZ59" s="156"/>
      <c r="HA59" s="156"/>
      <c r="HB59" s="156"/>
      <c r="HC59" s="156"/>
      <c r="HD59" s="156"/>
      <c r="HE59" s="156"/>
      <c r="HF59" s="156"/>
      <c r="HG59" s="156"/>
      <c r="HH59" s="156"/>
      <c r="HI59" s="156"/>
      <c r="HJ59" s="156"/>
      <c r="HK59" s="156"/>
      <c r="HL59" s="156"/>
      <c r="HM59" s="156"/>
      <c r="HN59" s="156"/>
      <c r="HO59" s="156"/>
      <c r="HP59" s="156">
        <v>7</v>
      </c>
      <c r="HQ59" s="156">
        <v>5</v>
      </c>
      <c r="HR59" s="156">
        <v>20</v>
      </c>
      <c r="HS59" s="156">
        <v>30</v>
      </c>
      <c r="HT59" s="156">
        <v>0</v>
      </c>
      <c r="HU59" s="156">
        <v>0</v>
      </c>
      <c r="HV59" s="156">
        <v>0</v>
      </c>
      <c r="HW59" s="156">
        <v>0</v>
      </c>
      <c r="HX59" s="156">
        <v>17</v>
      </c>
      <c r="HY59" s="156">
        <v>0</v>
      </c>
      <c r="HZ59" s="156">
        <v>0</v>
      </c>
      <c r="IA59" s="156">
        <v>0</v>
      </c>
      <c r="IB59" s="156">
        <v>0</v>
      </c>
      <c r="IC59" s="156">
        <v>0</v>
      </c>
      <c r="ID59" s="156">
        <v>0</v>
      </c>
      <c r="IE59" s="159">
        <v>0</v>
      </c>
      <c r="IF59" s="159">
        <v>0</v>
      </c>
      <c r="IG59" s="156">
        <v>0</v>
      </c>
      <c r="IH59" s="156">
        <v>0</v>
      </c>
      <c r="II59" s="156">
        <v>0</v>
      </c>
      <c r="IJ59" s="156" t="s">
        <v>679</v>
      </c>
      <c r="IK59" s="156" t="s">
        <v>680</v>
      </c>
      <c r="IL59" s="158">
        <v>32843</v>
      </c>
      <c r="IM59" s="158">
        <v>38534</v>
      </c>
      <c r="IN59" s="156" t="s">
        <v>288</v>
      </c>
      <c r="IO59" s="156" t="s">
        <v>288</v>
      </c>
      <c r="IP59" s="156" t="s">
        <v>288</v>
      </c>
      <c r="IQ59" s="156" t="s">
        <v>288</v>
      </c>
      <c r="IR59" s="156" t="s">
        <v>288</v>
      </c>
      <c r="IS59" s="156"/>
      <c r="IT59" s="156">
        <v>6</v>
      </c>
      <c r="IU59" s="156"/>
      <c r="IV59" s="156"/>
      <c r="IW59" s="156"/>
      <c r="IX59" s="156"/>
      <c r="IY59" s="156" t="s">
        <v>296</v>
      </c>
    </row>
    <row r="60" spans="1:259" ht="15">
      <c r="A60" s="156">
        <v>56</v>
      </c>
      <c r="B60" s="156" t="s">
        <v>681</v>
      </c>
      <c r="C60" s="156" t="s">
        <v>682</v>
      </c>
      <c r="D60" s="156">
        <v>1167</v>
      </c>
      <c r="E60" s="156" t="s">
        <v>309</v>
      </c>
      <c r="F60" s="156">
        <v>174</v>
      </c>
      <c r="G60" s="156" t="s">
        <v>684</v>
      </c>
      <c r="H60" s="156" t="s">
        <v>683</v>
      </c>
      <c r="I60" s="156" t="s">
        <v>685</v>
      </c>
      <c r="J60" s="156" t="s">
        <v>283</v>
      </c>
      <c r="K60" s="156" t="s">
        <v>686</v>
      </c>
      <c r="L60" s="156" t="s">
        <v>687</v>
      </c>
      <c r="M60" s="156" t="s">
        <v>688</v>
      </c>
      <c r="N60" s="156" t="s">
        <v>314</v>
      </c>
      <c r="O60" s="156" t="s">
        <v>290</v>
      </c>
      <c r="P60" s="156"/>
      <c r="Q60" s="156"/>
      <c r="R60" s="156"/>
      <c r="S60" s="156"/>
      <c r="T60" s="156"/>
      <c r="U60" s="156"/>
      <c r="V60" s="156">
        <v>1</v>
      </c>
      <c r="W60" s="156">
        <v>0</v>
      </c>
      <c r="X60" s="156">
        <v>0</v>
      </c>
      <c r="Y60" s="156">
        <v>1</v>
      </c>
      <c r="Z60" s="156">
        <v>0</v>
      </c>
      <c r="AA60" s="156">
        <v>2</v>
      </c>
      <c r="AB60" s="156">
        <v>0</v>
      </c>
      <c r="AC60" s="156">
        <v>0</v>
      </c>
      <c r="AD60" s="156">
        <v>1</v>
      </c>
      <c r="AE60" s="156">
        <v>7</v>
      </c>
      <c r="AF60" s="156">
        <v>0</v>
      </c>
      <c r="AG60" s="156">
        <v>0</v>
      </c>
      <c r="AH60" s="156">
        <v>6</v>
      </c>
      <c r="AI60" s="156">
        <v>6</v>
      </c>
      <c r="AJ60" s="156">
        <v>0</v>
      </c>
      <c r="AK60" s="156">
        <v>0</v>
      </c>
      <c r="AL60" s="156">
        <v>1</v>
      </c>
      <c r="AM60" s="156">
        <v>1</v>
      </c>
      <c r="AN60" s="156">
        <v>2</v>
      </c>
      <c r="AO60" s="156">
        <v>4</v>
      </c>
      <c r="AP60" s="156">
        <v>0</v>
      </c>
      <c r="AQ60" s="156">
        <v>1</v>
      </c>
      <c r="AR60" s="156">
        <v>2</v>
      </c>
      <c r="AS60" s="156">
        <v>3</v>
      </c>
      <c r="AT60" s="156" t="s">
        <v>931</v>
      </c>
      <c r="AU60" s="156">
        <v>1</v>
      </c>
      <c r="AV60" s="156">
        <v>3</v>
      </c>
      <c r="AW60" s="156" t="s">
        <v>931</v>
      </c>
      <c r="AX60" s="156">
        <v>3</v>
      </c>
      <c r="AY60" s="156" t="s">
        <v>935</v>
      </c>
      <c r="AZ60" s="156"/>
      <c r="BA60" s="156"/>
      <c r="BB60" s="156"/>
      <c r="BC60" s="156"/>
      <c r="BD60" s="156"/>
      <c r="BE60" s="156"/>
      <c r="BF60" s="156"/>
      <c r="BG60" s="156"/>
      <c r="BH60" s="156">
        <v>1</v>
      </c>
      <c r="BI60" s="156">
        <v>2</v>
      </c>
      <c r="BJ60" s="156" t="s">
        <v>931</v>
      </c>
      <c r="BK60" s="156">
        <v>1</v>
      </c>
      <c r="BL60" s="156">
        <v>2</v>
      </c>
      <c r="BM60" s="156" t="s">
        <v>931</v>
      </c>
      <c r="BN60" s="156">
        <v>2</v>
      </c>
      <c r="BO60" s="156" t="s">
        <v>935</v>
      </c>
      <c r="BP60" s="156">
        <v>1</v>
      </c>
      <c r="BQ60" s="156">
        <v>1</v>
      </c>
      <c r="BR60" s="156" t="s">
        <v>931</v>
      </c>
      <c r="BS60" s="156">
        <v>1</v>
      </c>
      <c r="BT60" s="156">
        <v>1</v>
      </c>
      <c r="BU60" s="156" t="s">
        <v>931</v>
      </c>
      <c r="BV60" s="156" t="s">
        <v>288</v>
      </c>
      <c r="BW60" s="156" t="s">
        <v>288</v>
      </c>
      <c r="BX60" s="156" t="s">
        <v>288</v>
      </c>
      <c r="BY60" s="156">
        <v>1</v>
      </c>
      <c r="BZ60" s="156">
        <v>8</v>
      </c>
      <c r="CA60" s="156">
        <v>0</v>
      </c>
      <c r="CB60" s="156">
        <v>60</v>
      </c>
      <c r="CC60" s="156">
        <v>0</v>
      </c>
      <c r="CD60" s="157" t="s">
        <v>303</v>
      </c>
      <c r="CE60" s="159">
        <v>3</v>
      </c>
      <c r="CF60" s="157">
        <v>0.7083333333333334</v>
      </c>
      <c r="CG60" s="157">
        <v>0.3680555555555556</v>
      </c>
      <c r="CH60" s="157"/>
      <c r="CI60" s="157"/>
      <c r="CJ60" s="157"/>
      <c r="CK60" s="157"/>
      <c r="CL60" s="156" t="s">
        <v>292</v>
      </c>
      <c r="CM60" s="157" t="s">
        <v>305</v>
      </c>
      <c r="CN60" s="159">
        <v>3</v>
      </c>
      <c r="CO60" s="157">
        <v>0.3680555555555556</v>
      </c>
      <c r="CP60" s="157">
        <v>0.7083333333333334</v>
      </c>
      <c r="CQ60" s="157"/>
      <c r="CR60" s="157"/>
      <c r="CS60" s="157"/>
      <c r="CT60" s="157"/>
      <c r="CU60" s="156" t="s">
        <v>933</v>
      </c>
      <c r="CV60" s="156">
        <v>1407</v>
      </c>
      <c r="CW60" s="156">
        <v>1582</v>
      </c>
      <c r="CX60" s="156">
        <v>3498</v>
      </c>
      <c r="CY60" s="156" t="s">
        <v>288</v>
      </c>
      <c r="CZ60" s="156" t="s">
        <v>288</v>
      </c>
      <c r="DA60" s="156" t="s">
        <v>288</v>
      </c>
      <c r="DB60" s="156" t="s">
        <v>290</v>
      </c>
      <c r="DC60" s="156" t="s">
        <v>290</v>
      </c>
      <c r="DD60" s="156" t="s">
        <v>288</v>
      </c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 t="s">
        <v>288</v>
      </c>
      <c r="FW60" s="156" t="s">
        <v>290</v>
      </c>
      <c r="FX60" s="156" t="s">
        <v>290</v>
      </c>
      <c r="FY60" s="156" t="s">
        <v>288</v>
      </c>
      <c r="FZ60" s="156" t="s">
        <v>936</v>
      </c>
      <c r="GA60" s="156"/>
      <c r="GB60" s="156"/>
      <c r="GC60" s="156"/>
      <c r="GD60" s="156"/>
      <c r="GE60" s="156"/>
      <c r="GF60" s="156" t="s">
        <v>290</v>
      </c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56"/>
      <c r="HB60" s="156"/>
      <c r="HC60" s="156"/>
      <c r="HD60" s="156"/>
      <c r="HE60" s="156"/>
      <c r="HF60" s="156"/>
      <c r="HG60" s="156"/>
      <c r="HH60" s="156"/>
      <c r="HI60" s="156"/>
      <c r="HJ60" s="156"/>
      <c r="HK60" s="156"/>
      <c r="HL60" s="156"/>
      <c r="HM60" s="156"/>
      <c r="HN60" s="156"/>
      <c r="HO60" s="156"/>
      <c r="HP60" s="156">
        <v>4</v>
      </c>
      <c r="HQ60" s="156">
        <v>7</v>
      </c>
      <c r="HR60" s="156">
        <v>11</v>
      </c>
      <c r="HS60" s="156">
        <v>9</v>
      </c>
      <c r="HT60" s="156">
        <v>19</v>
      </c>
      <c r="HU60" s="156" t="s">
        <v>290</v>
      </c>
      <c r="HV60" s="156" t="s">
        <v>290</v>
      </c>
      <c r="HW60" s="156" t="s">
        <v>290</v>
      </c>
      <c r="HX60" s="156">
        <v>13</v>
      </c>
      <c r="HY60" s="156" t="s">
        <v>290</v>
      </c>
      <c r="HZ60" s="156" t="s">
        <v>290</v>
      </c>
      <c r="IA60" s="156" t="s">
        <v>290</v>
      </c>
      <c r="IB60" s="156" t="s">
        <v>290</v>
      </c>
      <c r="IC60" s="156" t="s">
        <v>290</v>
      </c>
      <c r="ID60" s="156" t="s">
        <v>290</v>
      </c>
      <c r="IE60" s="159" t="s">
        <v>290</v>
      </c>
      <c r="IF60" s="159" t="s">
        <v>290</v>
      </c>
      <c r="IG60" s="156" t="s">
        <v>290</v>
      </c>
      <c r="IH60" s="156" t="s">
        <v>290</v>
      </c>
      <c r="II60" s="156" t="s">
        <v>290</v>
      </c>
      <c r="IJ60" s="156" t="s">
        <v>399</v>
      </c>
      <c r="IK60" s="156" t="s">
        <v>362</v>
      </c>
      <c r="IL60" s="158">
        <v>35765</v>
      </c>
      <c r="IM60" s="158">
        <v>41153</v>
      </c>
      <c r="IN60" s="156" t="s">
        <v>288</v>
      </c>
      <c r="IO60" s="156" t="s">
        <v>288</v>
      </c>
      <c r="IP60" s="156" t="s">
        <v>288</v>
      </c>
      <c r="IQ60" s="156" t="s">
        <v>288</v>
      </c>
      <c r="IR60" s="156" t="s">
        <v>288</v>
      </c>
      <c r="IS60" s="156"/>
      <c r="IT60" s="156">
        <v>7</v>
      </c>
      <c r="IU60" s="156"/>
      <c r="IV60" s="156"/>
      <c r="IW60" s="156"/>
      <c r="IX60" s="156"/>
      <c r="IY60" s="156" t="s">
        <v>296</v>
      </c>
    </row>
    <row r="61" spans="1:259" ht="15">
      <c r="A61" s="156">
        <v>57</v>
      </c>
      <c r="B61" s="156" t="s">
        <v>689</v>
      </c>
      <c r="C61" s="156" t="s">
        <v>690</v>
      </c>
      <c r="D61" s="156">
        <v>816</v>
      </c>
      <c r="E61" s="156" t="s">
        <v>665</v>
      </c>
      <c r="F61" s="156">
        <v>90</v>
      </c>
      <c r="G61" s="156" t="s">
        <v>1439</v>
      </c>
      <c r="H61" s="156" t="s">
        <v>1277</v>
      </c>
      <c r="I61" s="156" t="s">
        <v>1440</v>
      </c>
      <c r="J61" s="156" t="s">
        <v>283</v>
      </c>
      <c r="K61" s="156" t="s">
        <v>1278</v>
      </c>
      <c r="L61" s="156" t="s">
        <v>1279</v>
      </c>
      <c r="M61" s="156" t="s">
        <v>1280</v>
      </c>
      <c r="N61" s="156" t="s">
        <v>984</v>
      </c>
      <c r="O61" s="156" t="s">
        <v>288</v>
      </c>
      <c r="P61" s="156" t="s">
        <v>691</v>
      </c>
      <c r="Q61" s="156" t="s">
        <v>984</v>
      </c>
      <c r="R61" s="156" t="s">
        <v>290</v>
      </c>
      <c r="S61" s="156"/>
      <c r="T61" s="156"/>
      <c r="U61" s="156"/>
      <c r="V61" s="156">
        <v>1</v>
      </c>
      <c r="W61" s="156">
        <v>1</v>
      </c>
      <c r="X61" s="156">
        <v>0</v>
      </c>
      <c r="Y61" s="156">
        <v>0</v>
      </c>
      <c r="Z61" s="156">
        <v>0</v>
      </c>
      <c r="AA61" s="156">
        <v>2</v>
      </c>
      <c r="AB61" s="156">
        <v>0</v>
      </c>
      <c r="AC61" s="156">
        <v>0</v>
      </c>
      <c r="AD61" s="156">
        <v>3</v>
      </c>
      <c r="AE61" s="156">
        <v>3</v>
      </c>
      <c r="AF61" s="156">
        <v>0</v>
      </c>
      <c r="AG61" s="156">
        <v>0</v>
      </c>
      <c r="AH61" s="156"/>
      <c r="AI61" s="156">
        <v>2</v>
      </c>
      <c r="AJ61" s="156">
        <v>0</v>
      </c>
      <c r="AK61" s="156">
        <v>0</v>
      </c>
      <c r="AL61" s="156">
        <v>0</v>
      </c>
      <c r="AM61" s="156"/>
      <c r="AN61" s="156">
        <v>1</v>
      </c>
      <c r="AO61" s="156">
        <v>2</v>
      </c>
      <c r="AP61" s="156">
        <v>0</v>
      </c>
      <c r="AQ61" s="156">
        <v>0</v>
      </c>
      <c r="AR61" s="156">
        <v>3</v>
      </c>
      <c r="AS61" s="156">
        <v>3</v>
      </c>
      <c r="AT61" s="156" t="s">
        <v>931</v>
      </c>
      <c r="AU61" s="156">
        <v>16</v>
      </c>
      <c r="AV61" s="156">
        <v>32</v>
      </c>
      <c r="AW61" s="156" t="s">
        <v>931</v>
      </c>
      <c r="AX61" s="156">
        <v>48</v>
      </c>
      <c r="AY61" s="156" t="s">
        <v>932</v>
      </c>
      <c r="AZ61" s="156"/>
      <c r="BA61" s="156"/>
      <c r="BB61" s="156"/>
      <c r="BC61" s="156"/>
      <c r="BD61" s="156"/>
      <c r="BE61" s="156"/>
      <c r="BF61" s="156"/>
      <c r="BG61" s="156"/>
      <c r="BH61" s="156">
        <v>2</v>
      </c>
      <c r="BI61" s="156">
        <v>2</v>
      </c>
      <c r="BJ61" s="156" t="s">
        <v>931</v>
      </c>
      <c r="BK61" s="156"/>
      <c r="BL61" s="156"/>
      <c r="BM61" s="156" t="s">
        <v>360</v>
      </c>
      <c r="BN61" s="156">
        <v>2</v>
      </c>
      <c r="BO61" s="156" t="s">
        <v>932</v>
      </c>
      <c r="BP61" s="156">
        <v>2</v>
      </c>
      <c r="BQ61" s="156">
        <v>2</v>
      </c>
      <c r="BR61" s="156" t="s">
        <v>935</v>
      </c>
      <c r="BS61" s="156">
        <v>2</v>
      </c>
      <c r="BT61" s="156">
        <v>2</v>
      </c>
      <c r="BU61" s="156" t="s">
        <v>935</v>
      </c>
      <c r="BV61" s="156" t="s">
        <v>288</v>
      </c>
      <c r="BW61" s="156" t="s">
        <v>288</v>
      </c>
      <c r="BX61" s="156" t="s">
        <v>290</v>
      </c>
      <c r="BY61" s="156">
        <v>2</v>
      </c>
      <c r="BZ61" s="156">
        <v>4</v>
      </c>
      <c r="CA61" s="156">
        <v>0</v>
      </c>
      <c r="CB61" s="156">
        <v>16</v>
      </c>
      <c r="CC61" s="156">
        <v>0</v>
      </c>
      <c r="CD61" s="157" t="s">
        <v>1140</v>
      </c>
      <c r="CE61" s="159">
        <v>1</v>
      </c>
      <c r="CF61" s="157">
        <v>0.7083333333333334</v>
      </c>
      <c r="CG61" s="157">
        <v>0.3333333333333333</v>
      </c>
      <c r="CH61" s="157"/>
      <c r="CI61" s="157"/>
      <c r="CJ61" s="157"/>
      <c r="CK61" s="157"/>
      <c r="CL61" s="156" t="s">
        <v>292</v>
      </c>
      <c r="CM61" s="157" t="s">
        <v>305</v>
      </c>
      <c r="CN61" s="159">
        <v>1</v>
      </c>
      <c r="CO61" s="157">
        <v>0.3333333333333333</v>
      </c>
      <c r="CP61" s="157">
        <v>0.7083333333333334</v>
      </c>
      <c r="CQ61" s="157"/>
      <c r="CR61" s="157"/>
      <c r="CS61" s="157"/>
      <c r="CT61" s="157"/>
      <c r="CU61" s="156" t="s">
        <v>933</v>
      </c>
      <c r="CV61" s="156">
        <v>1769</v>
      </c>
      <c r="CW61" s="156">
        <v>1092</v>
      </c>
      <c r="CX61" s="156">
        <v>0</v>
      </c>
      <c r="CY61" s="156" t="s">
        <v>288</v>
      </c>
      <c r="CZ61" s="156" t="s">
        <v>288</v>
      </c>
      <c r="DA61" s="156" t="s">
        <v>288</v>
      </c>
      <c r="DB61" s="156" t="s">
        <v>288</v>
      </c>
      <c r="DC61" s="156" t="s">
        <v>290</v>
      </c>
      <c r="DD61" s="156" t="s">
        <v>288</v>
      </c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156" t="s">
        <v>288</v>
      </c>
      <c r="FW61" s="156" t="s">
        <v>288</v>
      </c>
      <c r="FX61" s="156" t="s">
        <v>692</v>
      </c>
      <c r="FY61" s="156" t="s">
        <v>288</v>
      </c>
      <c r="FZ61" s="156" t="s">
        <v>936</v>
      </c>
      <c r="GA61" s="156"/>
      <c r="GB61" s="156"/>
      <c r="GC61" s="156"/>
      <c r="GD61" s="156"/>
      <c r="GE61" s="156"/>
      <c r="GF61" s="156" t="s">
        <v>1441</v>
      </c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  <c r="GU61" s="156"/>
      <c r="GV61" s="156"/>
      <c r="GW61" s="156"/>
      <c r="GX61" s="156"/>
      <c r="GY61" s="156"/>
      <c r="GZ61" s="156"/>
      <c r="HA61" s="156"/>
      <c r="HB61" s="156"/>
      <c r="HC61" s="156"/>
      <c r="HD61" s="156"/>
      <c r="HE61" s="156"/>
      <c r="HF61" s="156"/>
      <c r="HG61" s="156"/>
      <c r="HH61" s="156"/>
      <c r="HI61" s="156"/>
      <c r="HJ61" s="156"/>
      <c r="HK61" s="156"/>
      <c r="HL61" s="156"/>
      <c r="HM61" s="156"/>
      <c r="HN61" s="156"/>
      <c r="HO61" s="156"/>
      <c r="HP61" s="156">
        <v>7</v>
      </c>
      <c r="HQ61" s="156">
        <v>7</v>
      </c>
      <c r="HR61" s="156">
        <v>8</v>
      </c>
      <c r="HS61" s="156">
        <v>5</v>
      </c>
      <c r="HT61" s="156">
        <v>1</v>
      </c>
      <c r="HU61" s="156">
        <v>6</v>
      </c>
      <c r="HV61" s="156">
        <v>7</v>
      </c>
      <c r="HW61" s="156">
        <v>0</v>
      </c>
      <c r="HX61" s="156">
        <v>0</v>
      </c>
      <c r="HY61" s="156">
        <v>0</v>
      </c>
      <c r="HZ61" s="156">
        <v>0</v>
      </c>
      <c r="IA61" s="156">
        <v>0</v>
      </c>
      <c r="IB61" s="156">
        <v>0</v>
      </c>
      <c r="IC61" s="156">
        <v>0</v>
      </c>
      <c r="ID61" s="156">
        <v>0</v>
      </c>
      <c r="IE61" s="156">
        <v>0</v>
      </c>
      <c r="IF61" s="159">
        <v>0</v>
      </c>
      <c r="IG61" s="159">
        <v>0</v>
      </c>
      <c r="IH61" s="156">
        <v>0</v>
      </c>
      <c r="II61" s="156">
        <v>0</v>
      </c>
      <c r="IJ61" s="156" t="s">
        <v>693</v>
      </c>
      <c r="IK61" s="156" t="s">
        <v>680</v>
      </c>
      <c r="IL61" s="156">
        <v>38108</v>
      </c>
      <c r="IM61" s="158">
        <v>40787</v>
      </c>
      <c r="IN61" s="158" t="s">
        <v>288</v>
      </c>
      <c r="IO61" s="156" t="s">
        <v>288</v>
      </c>
      <c r="IP61" s="156" t="s">
        <v>288</v>
      </c>
      <c r="IQ61" s="156" t="s">
        <v>288</v>
      </c>
      <c r="IR61" s="156" t="s">
        <v>290</v>
      </c>
      <c r="IS61" s="156"/>
      <c r="IT61" s="156">
        <v>6</v>
      </c>
      <c r="IU61" s="156"/>
      <c r="IV61" s="156"/>
      <c r="IW61" s="156"/>
      <c r="IX61" s="156"/>
      <c r="IY61" s="156" t="s">
        <v>296</v>
      </c>
    </row>
    <row r="62" spans="1:259" ht="15">
      <c r="A62" s="156">
        <v>58</v>
      </c>
      <c r="B62" s="156" t="s">
        <v>689</v>
      </c>
      <c r="C62" s="156" t="s">
        <v>694</v>
      </c>
      <c r="D62" s="156">
        <v>991</v>
      </c>
      <c r="E62" s="156" t="s">
        <v>486</v>
      </c>
      <c r="F62" s="156">
        <v>200</v>
      </c>
      <c r="G62" s="156" t="s">
        <v>696</v>
      </c>
      <c r="H62" s="156" t="s">
        <v>695</v>
      </c>
      <c r="I62" s="156" t="s">
        <v>697</v>
      </c>
      <c r="J62" s="156" t="s">
        <v>283</v>
      </c>
      <c r="K62" s="156" t="s">
        <v>998</v>
      </c>
      <c r="L62" s="156" t="s">
        <v>698</v>
      </c>
      <c r="M62" s="156" t="s">
        <v>419</v>
      </c>
      <c r="N62" s="156" t="s">
        <v>314</v>
      </c>
      <c r="O62" s="156" t="s">
        <v>288</v>
      </c>
      <c r="P62" s="156" t="s">
        <v>1219</v>
      </c>
      <c r="Q62" s="156" t="s">
        <v>287</v>
      </c>
      <c r="R62" s="156" t="s">
        <v>288</v>
      </c>
      <c r="S62" s="156"/>
      <c r="T62" s="156"/>
      <c r="U62" s="156"/>
      <c r="V62" s="156">
        <v>2</v>
      </c>
      <c r="W62" s="156">
        <v>0</v>
      </c>
      <c r="X62" s="156">
        <v>0</v>
      </c>
      <c r="Y62" s="156">
        <v>0</v>
      </c>
      <c r="Z62" s="156">
        <v>0</v>
      </c>
      <c r="AA62" s="156">
        <v>2</v>
      </c>
      <c r="AB62" s="156">
        <v>0</v>
      </c>
      <c r="AC62" s="156">
        <v>0</v>
      </c>
      <c r="AD62" s="156">
        <v>2</v>
      </c>
      <c r="AE62" s="156">
        <v>5</v>
      </c>
      <c r="AF62" s="156">
        <v>0</v>
      </c>
      <c r="AG62" s="156">
        <v>0</v>
      </c>
      <c r="AH62" s="156">
        <v>7</v>
      </c>
      <c r="AI62" s="156">
        <v>4</v>
      </c>
      <c r="AJ62" s="156">
        <v>0</v>
      </c>
      <c r="AK62" s="156">
        <v>0</v>
      </c>
      <c r="AL62" s="156">
        <v>1.1</v>
      </c>
      <c r="AM62" s="156">
        <v>1</v>
      </c>
      <c r="AN62" s="156">
        <v>1</v>
      </c>
      <c r="AO62" s="156">
        <v>1</v>
      </c>
      <c r="AP62" s="156">
        <v>0</v>
      </c>
      <c r="AQ62" s="156">
        <v>0</v>
      </c>
      <c r="AR62" s="156">
        <v>16</v>
      </c>
      <c r="AS62" s="156">
        <v>96</v>
      </c>
      <c r="AT62" s="156" t="s">
        <v>935</v>
      </c>
      <c r="AU62" s="156">
        <v>16</v>
      </c>
      <c r="AV62" s="156">
        <v>48</v>
      </c>
      <c r="AW62" s="156" t="s">
        <v>931</v>
      </c>
      <c r="AX62" s="156">
        <v>32</v>
      </c>
      <c r="AY62" s="156" t="s">
        <v>935</v>
      </c>
      <c r="AZ62" s="156"/>
      <c r="BA62" s="156"/>
      <c r="BB62" s="156"/>
      <c r="BC62" s="156">
        <v>11</v>
      </c>
      <c r="BD62" s="156">
        <v>55</v>
      </c>
      <c r="BE62" s="156" t="s">
        <v>932</v>
      </c>
      <c r="BF62" s="156">
        <v>110</v>
      </c>
      <c r="BG62" s="156" t="s">
        <v>932</v>
      </c>
      <c r="BH62" s="156">
        <v>1</v>
      </c>
      <c r="BI62" s="156">
        <v>2</v>
      </c>
      <c r="BJ62" s="156" t="s">
        <v>935</v>
      </c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 t="s">
        <v>288</v>
      </c>
      <c r="BW62" s="156" t="s">
        <v>288</v>
      </c>
      <c r="BX62" s="156" t="s">
        <v>288</v>
      </c>
      <c r="BY62" s="156">
        <v>3</v>
      </c>
      <c r="BZ62" s="156">
        <v>5</v>
      </c>
      <c r="CA62" s="156">
        <v>0</v>
      </c>
      <c r="CB62" s="156">
        <v>43</v>
      </c>
      <c r="CC62" s="156">
        <v>0</v>
      </c>
      <c r="CD62" s="157" t="s">
        <v>1140</v>
      </c>
      <c r="CE62" s="159">
        <v>3</v>
      </c>
      <c r="CF62" s="157">
        <v>0.7291666666666666</v>
      </c>
      <c r="CG62" s="157">
        <v>0.3541666666666667</v>
      </c>
      <c r="CH62" s="157"/>
      <c r="CI62" s="157"/>
      <c r="CJ62" s="157"/>
      <c r="CK62" s="157"/>
      <c r="CL62" s="156" t="s">
        <v>292</v>
      </c>
      <c r="CM62" s="157" t="s">
        <v>305</v>
      </c>
      <c r="CN62" s="159">
        <v>3</v>
      </c>
      <c r="CO62" s="157">
        <v>0.3541666666666667</v>
      </c>
      <c r="CP62" s="157">
        <v>0.7291666666666666</v>
      </c>
      <c r="CQ62" s="157"/>
      <c r="CR62" s="157"/>
      <c r="CS62" s="157"/>
      <c r="CT62" s="157"/>
      <c r="CU62" s="156" t="s">
        <v>933</v>
      </c>
      <c r="CV62" s="156">
        <v>1955</v>
      </c>
      <c r="CW62" s="156">
        <v>125</v>
      </c>
      <c r="CX62" s="156">
        <v>3260</v>
      </c>
      <c r="CY62" s="156" t="s">
        <v>288</v>
      </c>
      <c r="CZ62" s="156" t="s">
        <v>288</v>
      </c>
      <c r="DA62" s="156" t="s">
        <v>288</v>
      </c>
      <c r="DB62" s="156" t="s">
        <v>290</v>
      </c>
      <c r="DC62" s="156" t="s">
        <v>288</v>
      </c>
      <c r="DD62" s="156" t="s">
        <v>288</v>
      </c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 t="s">
        <v>288</v>
      </c>
      <c r="FW62" s="156" t="s">
        <v>290</v>
      </c>
      <c r="FX62" s="156" t="s">
        <v>290</v>
      </c>
      <c r="FY62" s="156" t="s">
        <v>288</v>
      </c>
      <c r="FZ62" s="156" t="s">
        <v>936</v>
      </c>
      <c r="GA62" s="156"/>
      <c r="GB62" s="156"/>
      <c r="GC62" s="156"/>
      <c r="GD62" s="156"/>
      <c r="GE62" s="156"/>
      <c r="GF62" s="156" t="s">
        <v>290</v>
      </c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>
        <v>1</v>
      </c>
      <c r="HQ62" s="156">
        <v>3</v>
      </c>
      <c r="HR62" s="156">
        <v>4</v>
      </c>
      <c r="HS62" s="156">
        <v>64</v>
      </c>
      <c r="HT62" s="156">
        <v>62</v>
      </c>
      <c r="HU62" s="156">
        <v>80</v>
      </c>
      <c r="HV62" s="156">
        <v>79</v>
      </c>
      <c r="HW62" s="156">
        <v>0</v>
      </c>
      <c r="HX62" s="156">
        <v>45</v>
      </c>
      <c r="HY62" s="156">
        <v>0</v>
      </c>
      <c r="HZ62" s="156">
        <v>28</v>
      </c>
      <c r="IA62" s="156">
        <v>177</v>
      </c>
      <c r="IB62" s="156">
        <v>0</v>
      </c>
      <c r="IC62" s="156">
        <v>0</v>
      </c>
      <c r="ID62" s="156">
        <v>0</v>
      </c>
      <c r="IE62" s="159">
        <v>0</v>
      </c>
      <c r="IF62" s="159">
        <v>0</v>
      </c>
      <c r="IG62" s="156">
        <v>0</v>
      </c>
      <c r="IH62" s="156">
        <v>0</v>
      </c>
      <c r="II62" s="156">
        <v>0</v>
      </c>
      <c r="IJ62" s="156" t="s">
        <v>547</v>
      </c>
      <c r="IK62" s="156" t="s">
        <v>319</v>
      </c>
      <c r="IL62" s="158">
        <v>36739</v>
      </c>
      <c r="IM62" s="158">
        <v>42309</v>
      </c>
      <c r="IN62" s="156" t="s">
        <v>288</v>
      </c>
      <c r="IO62" s="156" t="s">
        <v>288</v>
      </c>
      <c r="IP62" s="156" t="s">
        <v>288</v>
      </c>
      <c r="IQ62" s="156" t="s">
        <v>288</v>
      </c>
      <c r="IR62" s="156" t="s">
        <v>288</v>
      </c>
      <c r="IS62" s="156"/>
      <c r="IT62" s="156">
        <v>6</v>
      </c>
      <c r="IU62" s="156"/>
      <c r="IV62" s="156"/>
      <c r="IW62" s="156"/>
      <c r="IX62" s="156"/>
      <c r="IY62" s="156" t="s">
        <v>296</v>
      </c>
    </row>
    <row r="63" spans="1:259" ht="15">
      <c r="A63" s="156">
        <v>59</v>
      </c>
      <c r="B63" s="156" t="s">
        <v>689</v>
      </c>
      <c r="C63" s="156" t="s">
        <v>699</v>
      </c>
      <c r="D63" s="156">
        <v>700</v>
      </c>
      <c r="E63" s="156" t="s">
        <v>665</v>
      </c>
      <c r="F63" s="156">
        <v>70</v>
      </c>
      <c r="G63" s="156" t="s">
        <v>701</v>
      </c>
      <c r="H63" s="156" t="s">
        <v>700</v>
      </c>
      <c r="I63" s="156" t="s">
        <v>702</v>
      </c>
      <c r="J63" s="156" t="s">
        <v>283</v>
      </c>
      <c r="K63" s="156" t="s">
        <v>1442</v>
      </c>
      <c r="L63" s="156" t="s">
        <v>703</v>
      </c>
      <c r="M63" s="156" t="s">
        <v>1443</v>
      </c>
      <c r="N63" s="156" t="s">
        <v>314</v>
      </c>
      <c r="O63" s="156" t="s">
        <v>288</v>
      </c>
      <c r="P63" s="156"/>
      <c r="Q63" s="156"/>
      <c r="R63" s="156"/>
      <c r="S63" s="156"/>
      <c r="T63" s="156"/>
      <c r="U63" s="156"/>
      <c r="V63" s="156">
        <v>1</v>
      </c>
      <c r="W63" s="156">
        <v>0</v>
      </c>
      <c r="X63" s="156">
        <v>0</v>
      </c>
      <c r="Y63" s="156">
        <v>0</v>
      </c>
      <c r="Z63" s="156">
        <v>0</v>
      </c>
      <c r="AA63" s="156">
        <v>1</v>
      </c>
      <c r="AB63" s="156">
        <v>0</v>
      </c>
      <c r="AC63" s="156">
        <v>0</v>
      </c>
      <c r="AD63" s="156">
        <v>2</v>
      </c>
      <c r="AE63" s="156">
        <v>6</v>
      </c>
      <c r="AF63" s="156">
        <v>0</v>
      </c>
      <c r="AG63" s="156">
        <v>0</v>
      </c>
      <c r="AH63" s="156">
        <v>7</v>
      </c>
      <c r="AI63" s="156">
        <v>1</v>
      </c>
      <c r="AJ63" s="156">
        <v>0</v>
      </c>
      <c r="AK63" s="156">
        <v>0</v>
      </c>
      <c r="AL63" s="156">
        <v>0</v>
      </c>
      <c r="AM63" s="156">
        <v>0</v>
      </c>
      <c r="AN63" s="156">
        <v>1</v>
      </c>
      <c r="AO63" s="156">
        <v>3</v>
      </c>
      <c r="AP63" s="156">
        <v>0</v>
      </c>
      <c r="AQ63" s="156">
        <v>0</v>
      </c>
      <c r="AR63" s="156">
        <v>2</v>
      </c>
      <c r="AS63" s="156">
        <v>2</v>
      </c>
      <c r="AT63" s="156" t="s">
        <v>931</v>
      </c>
      <c r="AU63" s="156">
        <v>15</v>
      </c>
      <c r="AV63" s="156">
        <v>30</v>
      </c>
      <c r="AW63" s="156" t="s">
        <v>931</v>
      </c>
      <c r="AX63" s="156">
        <v>0</v>
      </c>
      <c r="AY63" s="156">
        <v>0</v>
      </c>
      <c r="AZ63" s="156"/>
      <c r="BA63" s="156"/>
      <c r="BB63" s="156"/>
      <c r="BC63" s="156"/>
      <c r="BD63" s="156"/>
      <c r="BE63" s="156"/>
      <c r="BF63" s="156">
        <v>240</v>
      </c>
      <c r="BG63" s="156" t="s">
        <v>935</v>
      </c>
      <c r="BH63" s="156">
        <v>2</v>
      </c>
      <c r="BI63" s="156">
        <v>2</v>
      </c>
      <c r="BJ63" s="156" t="s">
        <v>935</v>
      </c>
      <c r="BK63" s="156"/>
      <c r="BL63" s="156"/>
      <c r="BM63" s="156"/>
      <c r="BN63" s="156"/>
      <c r="BO63" s="156"/>
      <c r="BP63" s="156">
        <v>1</v>
      </c>
      <c r="BQ63" s="156">
        <v>1</v>
      </c>
      <c r="BR63" s="156" t="s">
        <v>931</v>
      </c>
      <c r="BS63" s="156"/>
      <c r="BT63" s="156"/>
      <c r="BU63" s="156"/>
      <c r="BV63" s="156" t="s">
        <v>288</v>
      </c>
      <c r="BW63" s="156" t="s">
        <v>290</v>
      </c>
      <c r="BX63" s="156" t="s">
        <v>290</v>
      </c>
      <c r="BY63" s="156">
        <v>0</v>
      </c>
      <c r="BZ63" s="156">
        <v>5</v>
      </c>
      <c r="CA63" s="156">
        <v>0</v>
      </c>
      <c r="CB63" s="156">
        <v>16</v>
      </c>
      <c r="CC63" s="156">
        <v>0</v>
      </c>
      <c r="CD63" s="157" t="s">
        <v>303</v>
      </c>
      <c r="CE63" s="159">
        <v>1</v>
      </c>
      <c r="CF63" s="157">
        <v>0.7291666666666666</v>
      </c>
      <c r="CG63" s="157">
        <v>0.3541666666666667</v>
      </c>
      <c r="CH63" s="157"/>
      <c r="CI63" s="157"/>
      <c r="CJ63" s="157"/>
      <c r="CK63" s="157"/>
      <c r="CL63" s="156" t="s">
        <v>292</v>
      </c>
      <c r="CM63" s="157" t="s">
        <v>305</v>
      </c>
      <c r="CN63" s="159">
        <v>1</v>
      </c>
      <c r="CO63" s="157">
        <v>0.3541666666666667</v>
      </c>
      <c r="CP63" s="157">
        <v>0.7291666666666666</v>
      </c>
      <c r="CQ63" s="157"/>
      <c r="CR63" s="157"/>
      <c r="CS63" s="157"/>
      <c r="CT63" s="157"/>
      <c r="CU63" s="156" t="s">
        <v>933</v>
      </c>
      <c r="CV63" s="156">
        <v>2968</v>
      </c>
      <c r="CW63" s="156">
        <v>1791</v>
      </c>
      <c r="CX63" s="156">
        <v>0</v>
      </c>
      <c r="CY63" s="156" t="s">
        <v>288</v>
      </c>
      <c r="CZ63" s="156" t="s">
        <v>288</v>
      </c>
      <c r="DA63" s="156" t="s">
        <v>288</v>
      </c>
      <c r="DB63" s="156" t="s">
        <v>288</v>
      </c>
      <c r="DC63" s="156" t="s">
        <v>290</v>
      </c>
      <c r="DD63" s="156" t="s">
        <v>288</v>
      </c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 t="s">
        <v>288</v>
      </c>
      <c r="FW63" s="156" t="s">
        <v>288</v>
      </c>
      <c r="FX63" s="156" t="s">
        <v>288</v>
      </c>
      <c r="FY63" s="156" t="s">
        <v>290</v>
      </c>
      <c r="FZ63" s="156" t="s">
        <v>936</v>
      </c>
      <c r="GA63" s="156"/>
      <c r="GB63" s="156"/>
      <c r="GC63" s="156"/>
      <c r="GD63" s="156"/>
      <c r="GE63" s="156"/>
      <c r="GF63" s="156" t="s">
        <v>332</v>
      </c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>
        <v>7</v>
      </c>
      <c r="HQ63" s="156">
        <v>7</v>
      </c>
      <c r="HR63" s="156">
        <v>15</v>
      </c>
      <c r="HS63" s="156">
        <v>0</v>
      </c>
      <c r="HT63" s="156">
        <v>14</v>
      </c>
      <c r="HU63" s="156">
        <v>71</v>
      </c>
      <c r="HV63" s="156">
        <v>68</v>
      </c>
      <c r="HW63" s="156" t="s">
        <v>290</v>
      </c>
      <c r="HX63" s="156">
        <v>32</v>
      </c>
      <c r="HY63" s="156" t="s">
        <v>290</v>
      </c>
      <c r="HZ63" s="156" t="s">
        <v>290</v>
      </c>
      <c r="IA63" s="156" t="s">
        <v>290</v>
      </c>
      <c r="IB63" s="156" t="s">
        <v>290</v>
      </c>
      <c r="IC63" s="156" t="s">
        <v>290</v>
      </c>
      <c r="ID63" s="156" t="s">
        <v>290</v>
      </c>
      <c r="IE63" s="159">
        <v>6</v>
      </c>
      <c r="IF63" s="159" t="s">
        <v>290</v>
      </c>
      <c r="IG63" s="156" t="s">
        <v>290</v>
      </c>
      <c r="IH63" s="156" t="s">
        <v>290</v>
      </c>
      <c r="II63" s="156" t="s">
        <v>290</v>
      </c>
      <c r="IJ63" s="156" t="s">
        <v>693</v>
      </c>
      <c r="IK63" s="156" t="s">
        <v>680</v>
      </c>
      <c r="IL63" s="158">
        <v>39173</v>
      </c>
      <c r="IM63" s="158">
        <v>39173</v>
      </c>
      <c r="IN63" s="156" t="s">
        <v>288</v>
      </c>
      <c r="IO63" s="156" t="s">
        <v>288</v>
      </c>
      <c r="IP63" s="156" t="s">
        <v>288</v>
      </c>
      <c r="IQ63" s="156" t="s">
        <v>288</v>
      </c>
      <c r="IR63" s="156" t="s">
        <v>288</v>
      </c>
      <c r="IS63" s="156"/>
      <c r="IT63" s="156">
        <v>6</v>
      </c>
      <c r="IU63" s="156"/>
      <c r="IV63" s="156"/>
      <c r="IW63" s="156"/>
      <c r="IX63" s="156"/>
      <c r="IY63" s="156" t="s">
        <v>296</v>
      </c>
    </row>
    <row r="64" spans="1:259" ht="15">
      <c r="A64" s="156">
        <v>60</v>
      </c>
      <c r="B64" s="156" t="s">
        <v>705</v>
      </c>
      <c r="C64" s="156" t="s">
        <v>706</v>
      </c>
      <c r="D64" s="156">
        <v>1033</v>
      </c>
      <c r="E64" s="156" t="s">
        <v>309</v>
      </c>
      <c r="F64" s="156">
        <v>197.28</v>
      </c>
      <c r="G64" s="156" t="s">
        <v>707</v>
      </c>
      <c r="H64" s="156" t="s">
        <v>1220</v>
      </c>
      <c r="I64" s="156" t="s">
        <v>708</v>
      </c>
      <c r="J64" s="156" t="s">
        <v>283</v>
      </c>
      <c r="K64" s="156" t="s">
        <v>999</v>
      </c>
      <c r="L64" s="156" t="s">
        <v>1444</v>
      </c>
      <c r="M64" s="156" t="s">
        <v>1445</v>
      </c>
      <c r="N64" s="156" t="s">
        <v>314</v>
      </c>
      <c r="O64" s="156" t="s">
        <v>290</v>
      </c>
      <c r="P64" s="156"/>
      <c r="Q64" s="156"/>
      <c r="R64" s="156"/>
      <c r="S64" s="156"/>
      <c r="T64" s="156"/>
      <c r="U64" s="156"/>
      <c r="V64" s="156">
        <v>1</v>
      </c>
      <c r="W64" s="156">
        <v>0</v>
      </c>
      <c r="X64" s="156">
        <v>1</v>
      </c>
      <c r="Y64" s="156">
        <v>0</v>
      </c>
      <c r="Z64" s="156">
        <v>0</v>
      </c>
      <c r="AA64" s="156">
        <v>2</v>
      </c>
      <c r="AB64" s="156">
        <v>0</v>
      </c>
      <c r="AC64" s="156">
        <v>1</v>
      </c>
      <c r="AD64" s="156">
        <v>5</v>
      </c>
      <c r="AE64" s="156">
        <v>3</v>
      </c>
      <c r="AF64" s="156">
        <v>0</v>
      </c>
      <c r="AG64" s="156">
        <v>0</v>
      </c>
      <c r="AH64" s="156">
        <v>7</v>
      </c>
      <c r="AI64" s="156">
        <v>5</v>
      </c>
      <c r="AJ64" s="156">
        <v>0</v>
      </c>
      <c r="AK64" s="156">
        <v>0</v>
      </c>
      <c r="AL64" s="156">
        <v>0</v>
      </c>
      <c r="AM64" s="156">
        <v>0</v>
      </c>
      <c r="AN64" s="156">
        <v>1</v>
      </c>
      <c r="AO64" s="156">
        <v>0</v>
      </c>
      <c r="AP64" s="156">
        <v>0</v>
      </c>
      <c r="AQ64" s="156">
        <v>1</v>
      </c>
      <c r="AR64" s="156">
        <v>1</v>
      </c>
      <c r="AS64" s="156">
        <v>1</v>
      </c>
      <c r="AT64" s="156" t="s">
        <v>931</v>
      </c>
      <c r="AU64" s="156">
        <v>18</v>
      </c>
      <c r="AV64" s="156">
        <v>13.5</v>
      </c>
      <c r="AW64" s="156" t="s">
        <v>931</v>
      </c>
      <c r="AX64" s="156">
        <v>13.5</v>
      </c>
      <c r="AY64" s="156" t="s">
        <v>931</v>
      </c>
      <c r="AZ64" s="156">
        <v>1</v>
      </c>
      <c r="BA64" s="156">
        <v>1.5</v>
      </c>
      <c r="BB64" s="156" t="s">
        <v>931</v>
      </c>
      <c r="BC64" s="156">
        <v>39</v>
      </c>
      <c r="BD64" s="156">
        <v>19.5</v>
      </c>
      <c r="BE64" s="156" t="s">
        <v>932</v>
      </c>
      <c r="BF64" s="156">
        <v>778.5</v>
      </c>
      <c r="BG64" s="156" t="s">
        <v>932</v>
      </c>
      <c r="BH64" s="156">
        <v>1</v>
      </c>
      <c r="BI64" s="156">
        <v>1</v>
      </c>
      <c r="BJ64" s="156" t="s">
        <v>931</v>
      </c>
      <c r="BK64" s="156">
        <v>12</v>
      </c>
      <c r="BL64" s="156">
        <v>12</v>
      </c>
      <c r="BM64" s="156" t="s">
        <v>931</v>
      </c>
      <c r="BN64" s="156">
        <v>120</v>
      </c>
      <c r="BO64" s="156" t="s">
        <v>932</v>
      </c>
      <c r="BP64" s="156">
        <v>2</v>
      </c>
      <c r="BQ64" s="156">
        <v>3</v>
      </c>
      <c r="BR64" s="156" t="s">
        <v>935</v>
      </c>
      <c r="BS64" s="156"/>
      <c r="BT64" s="156"/>
      <c r="BU64" s="156" t="s">
        <v>360</v>
      </c>
      <c r="BV64" s="156" t="s">
        <v>288</v>
      </c>
      <c r="BW64" s="156" t="s">
        <v>288</v>
      </c>
      <c r="BX64" s="156" t="s">
        <v>290</v>
      </c>
      <c r="BY64" s="156">
        <v>2</v>
      </c>
      <c r="BZ64" s="156">
        <v>6</v>
      </c>
      <c r="CA64" s="156">
        <v>0</v>
      </c>
      <c r="CB64" s="156">
        <v>30</v>
      </c>
      <c r="CC64" s="156">
        <v>0</v>
      </c>
      <c r="CD64" s="157" t="s">
        <v>445</v>
      </c>
      <c r="CE64" s="159">
        <v>3</v>
      </c>
      <c r="CF64" s="157">
        <v>0.6875</v>
      </c>
      <c r="CG64" s="157">
        <v>0.3541666666666667</v>
      </c>
      <c r="CH64" s="157"/>
      <c r="CI64" s="157"/>
      <c r="CJ64" s="157"/>
      <c r="CK64" s="157"/>
      <c r="CL64" s="156" t="s">
        <v>292</v>
      </c>
      <c r="CM64" s="157" t="s">
        <v>305</v>
      </c>
      <c r="CN64" s="159">
        <v>1</v>
      </c>
      <c r="CO64" s="157">
        <v>0.3541666666666667</v>
      </c>
      <c r="CP64" s="157">
        <v>0.7083333333333334</v>
      </c>
      <c r="CQ64" s="157"/>
      <c r="CR64" s="157"/>
      <c r="CS64" s="157"/>
      <c r="CT64" s="157"/>
      <c r="CU64" s="156" t="s">
        <v>933</v>
      </c>
      <c r="CV64" s="156">
        <v>2663</v>
      </c>
      <c r="CW64" s="156">
        <v>1885</v>
      </c>
      <c r="CX64" s="156">
        <v>4025</v>
      </c>
      <c r="CY64" s="156" t="s">
        <v>288</v>
      </c>
      <c r="CZ64" s="156" t="s">
        <v>288</v>
      </c>
      <c r="DA64" s="156" t="s">
        <v>288</v>
      </c>
      <c r="DB64" s="156" t="s">
        <v>290</v>
      </c>
      <c r="DC64" s="156" t="s">
        <v>290</v>
      </c>
      <c r="DD64" s="156" t="s">
        <v>288</v>
      </c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156"/>
      <c r="FL64" s="156"/>
      <c r="FM64" s="156"/>
      <c r="FN64" s="156"/>
      <c r="FO64" s="156"/>
      <c r="FP64" s="156"/>
      <c r="FQ64" s="156"/>
      <c r="FR64" s="156"/>
      <c r="FS64" s="156"/>
      <c r="FT64" s="156"/>
      <c r="FU64" s="156"/>
      <c r="FV64" s="156" t="s">
        <v>288</v>
      </c>
      <c r="FW64" s="156" t="s">
        <v>288</v>
      </c>
      <c r="FX64" s="156" t="s">
        <v>692</v>
      </c>
      <c r="FY64" s="156" t="s">
        <v>290</v>
      </c>
      <c r="FZ64" s="156" t="s">
        <v>936</v>
      </c>
      <c r="GA64" s="156"/>
      <c r="GB64" s="156"/>
      <c r="GC64" s="156"/>
      <c r="GD64" s="156"/>
      <c r="GE64" s="156"/>
      <c r="GF64" s="156" t="s">
        <v>692</v>
      </c>
      <c r="GG64" s="156"/>
      <c r="GH64" s="156"/>
      <c r="GI64" s="156"/>
      <c r="GJ64" s="156"/>
      <c r="GK64" s="156"/>
      <c r="GL64" s="156"/>
      <c r="GM64" s="156"/>
      <c r="GN64" s="156"/>
      <c r="GO64" s="156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>
        <v>1</v>
      </c>
      <c r="HQ64" s="156">
        <v>2</v>
      </c>
      <c r="HR64" s="156">
        <v>3</v>
      </c>
      <c r="HS64" s="156">
        <v>1683</v>
      </c>
      <c r="HT64" s="156">
        <v>883</v>
      </c>
      <c r="HU64" s="156" t="s">
        <v>290</v>
      </c>
      <c r="HV64" s="156" t="s">
        <v>290</v>
      </c>
      <c r="HW64" s="156" t="s">
        <v>290</v>
      </c>
      <c r="HX64" s="156" t="s">
        <v>290</v>
      </c>
      <c r="HY64" s="156" t="s">
        <v>290</v>
      </c>
      <c r="HZ64" s="156" t="s">
        <v>290</v>
      </c>
      <c r="IA64" s="156" t="s">
        <v>290</v>
      </c>
      <c r="IB64" s="156" t="s">
        <v>290</v>
      </c>
      <c r="IC64" s="156" t="s">
        <v>290</v>
      </c>
      <c r="ID64" s="156" t="s">
        <v>290</v>
      </c>
      <c r="IE64" s="159" t="s">
        <v>290</v>
      </c>
      <c r="IF64" s="159" t="s">
        <v>290</v>
      </c>
      <c r="IG64" s="156" t="s">
        <v>290</v>
      </c>
      <c r="IH64" s="156" t="s">
        <v>290</v>
      </c>
      <c r="II64" s="156" t="s">
        <v>290</v>
      </c>
      <c r="IJ64" s="156" t="s">
        <v>709</v>
      </c>
      <c r="IK64" s="156" t="s">
        <v>447</v>
      </c>
      <c r="IL64" s="158">
        <v>30773</v>
      </c>
      <c r="IM64" s="158">
        <v>40909</v>
      </c>
      <c r="IN64" s="156" t="s">
        <v>288</v>
      </c>
      <c r="IO64" s="156" t="s">
        <v>288</v>
      </c>
      <c r="IP64" s="156" t="s">
        <v>288</v>
      </c>
      <c r="IQ64" s="156" t="s">
        <v>288</v>
      </c>
      <c r="IR64" s="156" t="s">
        <v>288</v>
      </c>
      <c r="IS64" s="156"/>
      <c r="IT64" s="156">
        <v>10</v>
      </c>
      <c r="IU64" s="156"/>
      <c r="IV64" s="156"/>
      <c r="IW64" s="156"/>
      <c r="IX64" s="156"/>
      <c r="IY64" s="156" t="s">
        <v>296</v>
      </c>
    </row>
    <row r="65" spans="1:259" ht="15">
      <c r="A65" s="156">
        <v>61</v>
      </c>
      <c r="B65" s="156" t="s">
        <v>710</v>
      </c>
      <c r="C65" s="156" t="s">
        <v>711</v>
      </c>
      <c r="D65" s="156">
        <v>1153</v>
      </c>
      <c r="E65" s="156" t="s">
        <v>862</v>
      </c>
      <c r="F65" s="156"/>
      <c r="G65" s="156" t="s">
        <v>712</v>
      </c>
      <c r="H65" s="156" t="s">
        <v>1221</v>
      </c>
      <c r="I65" s="156" t="s">
        <v>713</v>
      </c>
      <c r="J65" s="156">
        <v>3552</v>
      </c>
      <c r="K65" s="156" t="s">
        <v>714</v>
      </c>
      <c r="L65" s="156" t="s">
        <v>715</v>
      </c>
      <c r="M65" s="156" t="s">
        <v>714</v>
      </c>
      <c r="N65" s="156" t="s">
        <v>314</v>
      </c>
      <c r="O65" s="156" t="s">
        <v>288</v>
      </c>
      <c r="P65" s="156"/>
      <c r="Q65" s="156"/>
      <c r="R65" s="156"/>
      <c r="S65" s="156"/>
      <c r="T65" s="156"/>
      <c r="U65" s="156"/>
      <c r="V65" s="156">
        <v>2</v>
      </c>
      <c r="W65" s="156">
        <v>0</v>
      </c>
      <c r="X65" s="156">
        <v>1</v>
      </c>
      <c r="Y65" s="156">
        <v>1</v>
      </c>
      <c r="Z65" s="156">
        <v>0</v>
      </c>
      <c r="AA65" s="156">
        <v>1</v>
      </c>
      <c r="AB65" s="156">
        <v>0</v>
      </c>
      <c r="AC65" s="156">
        <v>1</v>
      </c>
      <c r="AD65" s="156">
        <v>3</v>
      </c>
      <c r="AE65" s="156">
        <v>6</v>
      </c>
      <c r="AF65" s="156">
        <v>0</v>
      </c>
      <c r="AG65" s="156">
        <v>0</v>
      </c>
      <c r="AH65" s="156">
        <v>9</v>
      </c>
      <c r="AI65" s="156">
        <v>2</v>
      </c>
      <c r="AJ65" s="156">
        <v>0</v>
      </c>
      <c r="AK65" s="156">
        <v>0</v>
      </c>
      <c r="AL65" s="156">
        <v>0</v>
      </c>
      <c r="AM65" s="156">
        <v>0</v>
      </c>
      <c r="AN65" s="156">
        <v>0</v>
      </c>
      <c r="AO65" s="156">
        <v>0</v>
      </c>
      <c r="AP65" s="156">
        <v>0</v>
      </c>
      <c r="AQ65" s="156">
        <v>0</v>
      </c>
      <c r="AR65" s="156">
        <v>3</v>
      </c>
      <c r="AS65" s="156">
        <v>45</v>
      </c>
      <c r="AT65" s="156" t="s">
        <v>931</v>
      </c>
      <c r="AU65" s="156">
        <v>13</v>
      </c>
      <c r="AV65" s="156">
        <v>20</v>
      </c>
      <c r="AW65" s="156" t="s">
        <v>931</v>
      </c>
      <c r="AX65" s="156">
        <v>20</v>
      </c>
      <c r="AY65" s="156" t="s">
        <v>935</v>
      </c>
      <c r="AZ65" s="156"/>
      <c r="BA65" s="156"/>
      <c r="BB65" s="156"/>
      <c r="BC65" s="156"/>
      <c r="BD65" s="156"/>
      <c r="BE65" s="156"/>
      <c r="BF65" s="156"/>
      <c r="BG65" s="156"/>
      <c r="BH65" s="156">
        <v>3</v>
      </c>
      <c r="BI65" s="156">
        <v>2</v>
      </c>
      <c r="BJ65" s="156" t="s">
        <v>931</v>
      </c>
      <c r="BK65" s="156">
        <v>4</v>
      </c>
      <c r="BL65" s="156">
        <v>2</v>
      </c>
      <c r="BM65" s="156" t="s">
        <v>935</v>
      </c>
      <c r="BN65" s="156">
        <v>2</v>
      </c>
      <c r="BO65" s="156" t="s">
        <v>935</v>
      </c>
      <c r="BP65" s="156">
        <v>2</v>
      </c>
      <c r="BQ65" s="156">
        <v>2</v>
      </c>
      <c r="BR65" s="156" t="s">
        <v>932</v>
      </c>
      <c r="BS65" s="156"/>
      <c r="BT65" s="156"/>
      <c r="BU65" s="156"/>
      <c r="BV65" s="156" t="s">
        <v>288</v>
      </c>
      <c r="BW65" s="156" t="s">
        <v>290</v>
      </c>
      <c r="BX65" s="156" t="s">
        <v>290</v>
      </c>
      <c r="BY65" s="156">
        <v>0</v>
      </c>
      <c r="BZ65" s="156">
        <v>9</v>
      </c>
      <c r="CA65" s="156">
        <v>0</v>
      </c>
      <c r="CB65" s="156">
        <v>7</v>
      </c>
      <c r="CC65" s="156">
        <v>0</v>
      </c>
      <c r="CD65" s="157" t="s">
        <v>291</v>
      </c>
      <c r="CE65" s="159">
        <v>3</v>
      </c>
      <c r="CF65" s="157"/>
      <c r="CG65" s="157"/>
      <c r="CH65" s="157">
        <v>0.6666666666666666</v>
      </c>
      <c r="CI65" s="157">
        <v>0.3541666666666667</v>
      </c>
      <c r="CJ65" s="157"/>
      <c r="CK65" s="157"/>
      <c r="CL65" s="156" t="s">
        <v>292</v>
      </c>
      <c r="CM65" s="157" t="s">
        <v>305</v>
      </c>
      <c r="CN65" s="159">
        <v>4</v>
      </c>
      <c r="CO65" s="157">
        <v>0.3333333333333333</v>
      </c>
      <c r="CP65" s="157">
        <v>0.6770833333333334</v>
      </c>
      <c r="CQ65" s="157"/>
      <c r="CR65" s="157"/>
      <c r="CS65" s="157"/>
      <c r="CT65" s="157"/>
      <c r="CU65" s="156"/>
      <c r="CV65" s="156"/>
      <c r="CW65" s="156"/>
      <c r="CX65" s="156"/>
      <c r="CY65" s="156" t="s">
        <v>288</v>
      </c>
      <c r="CZ65" s="156" t="s">
        <v>288</v>
      </c>
      <c r="DA65" s="156" t="s">
        <v>288</v>
      </c>
      <c r="DB65" s="156" t="s">
        <v>288</v>
      </c>
      <c r="DC65" s="156" t="s">
        <v>290</v>
      </c>
      <c r="DD65" s="156" t="s">
        <v>288</v>
      </c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6"/>
      <c r="FF65" s="156"/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6"/>
      <c r="FU65" s="156"/>
      <c r="FV65" s="156" t="s">
        <v>288</v>
      </c>
      <c r="FW65" s="156" t="s">
        <v>290</v>
      </c>
      <c r="FX65" s="156" t="s">
        <v>290</v>
      </c>
      <c r="FY65" s="156" t="s">
        <v>288</v>
      </c>
      <c r="FZ65" s="156" t="s">
        <v>936</v>
      </c>
      <c r="GA65" s="156"/>
      <c r="GB65" s="156"/>
      <c r="GC65" s="156"/>
      <c r="GD65" s="156"/>
      <c r="GE65" s="156"/>
      <c r="GF65" s="156" t="s">
        <v>290</v>
      </c>
      <c r="GG65" s="156"/>
      <c r="GH65" s="156"/>
      <c r="GI65" s="156"/>
      <c r="GJ65" s="156"/>
      <c r="GK65" s="156"/>
      <c r="GL65" s="156"/>
      <c r="GM65" s="156"/>
      <c r="GN65" s="156"/>
      <c r="GO65" s="156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>
        <v>0</v>
      </c>
      <c r="HQ65" s="156">
        <v>0</v>
      </c>
      <c r="HR65" s="156">
        <v>0</v>
      </c>
      <c r="HS65" s="156">
        <v>66</v>
      </c>
      <c r="HT65" s="156" t="s">
        <v>290</v>
      </c>
      <c r="HU65" s="156" t="s">
        <v>290</v>
      </c>
      <c r="HV65" s="156" t="s">
        <v>290</v>
      </c>
      <c r="HW65" s="156">
        <v>0</v>
      </c>
      <c r="HX65" s="156">
        <v>0</v>
      </c>
      <c r="HY65" s="156">
        <v>0</v>
      </c>
      <c r="HZ65" s="156">
        <v>0</v>
      </c>
      <c r="IA65" s="156">
        <v>0</v>
      </c>
      <c r="IB65" s="156">
        <v>0</v>
      </c>
      <c r="IC65" s="156">
        <v>0</v>
      </c>
      <c r="ID65" s="156">
        <v>0</v>
      </c>
      <c r="IE65" s="159">
        <v>0</v>
      </c>
      <c r="IF65" s="159">
        <v>0</v>
      </c>
      <c r="IG65" s="156">
        <v>0</v>
      </c>
      <c r="IH65" s="156">
        <v>0</v>
      </c>
      <c r="II65" s="156">
        <v>0</v>
      </c>
      <c r="IJ65" s="156" t="s">
        <v>716</v>
      </c>
      <c r="IK65" s="156" t="s">
        <v>717</v>
      </c>
      <c r="IL65" s="158">
        <v>36373</v>
      </c>
      <c r="IM65" s="158">
        <v>40329</v>
      </c>
      <c r="IN65" s="156" t="s">
        <v>288</v>
      </c>
      <c r="IO65" s="156" t="s">
        <v>288</v>
      </c>
      <c r="IP65" s="156" t="s">
        <v>288</v>
      </c>
      <c r="IQ65" s="156" t="s">
        <v>290</v>
      </c>
      <c r="IR65" s="156" t="s">
        <v>290</v>
      </c>
      <c r="IS65" s="156"/>
      <c r="IT65" s="156">
        <v>6</v>
      </c>
      <c r="IU65" s="156"/>
      <c r="IV65" s="156"/>
      <c r="IW65" s="156"/>
      <c r="IX65" s="156"/>
      <c r="IY65" s="156" t="s">
        <v>296</v>
      </c>
    </row>
    <row r="66" spans="1:259" ht="15">
      <c r="A66" s="156">
        <v>62</v>
      </c>
      <c r="B66" s="156" t="s">
        <v>1446</v>
      </c>
      <c r="C66" s="156" t="s">
        <v>1516</v>
      </c>
      <c r="D66" s="156">
        <v>1059</v>
      </c>
      <c r="E66" s="156" t="s">
        <v>1517</v>
      </c>
      <c r="F66" s="156"/>
      <c r="G66" s="156" t="s">
        <v>883</v>
      </c>
      <c r="H66" s="156" t="s">
        <v>1518</v>
      </c>
      <c r="I66" s="156" t="s">
        <v>884</v>
      </c>
      <c r="J66" s="156">
        <v>62123</v>
      </c>
      <c r="K66" s="156" t="s">
        <v>1519</v>
      </c>
      <c r="L66" s="156" t="s">
        <v>1000</v>
      </c>
      <c r="M66" s="156" t="s">
        <v>1520</v>
      </c>
      <c r="N66" s="156" t="s">
        <v>314</v>
      </c>
      <c r="O66" s="156" t="s">
        <v>288</v>
      </c>
      <c r="P66" s="156"/>
      <c r="Q66" s="156"/>
      <c r="R66" s="156"/>
      <c r="S66" s="156"/>
      <c r="T66" s="156"/>
      <c r="U66" s="156"/>
      <c r="V66" s="156">
        <v>1</v>
      </c>
      <c r="W66" s="156">
        <v>0</v>
      </c>
      <c r="X66" s="156">
        <v>0</v>
      </c>
      <c r="Y66" s="156">
        <v>1</v>
      </c>
      <c r="Z66" s="156">
        <v>0</v>
      </c>
      <c r="AA66" s="156">
        <v>2</v>
      </c>
      <c r="AB66" s="156">
        <v>1</v>
      </c>
      <c r="AC66" s="156">
        <v>1</v>
      </c>
      <c r="AD66" s="156">
        <v>1</v>
      </c>
      <c r="AE66" s="156">
        <v>13</v>
      </c>
      <c r="AF66" s="156">
        <v>0</v>
      </c>
      <c r="AG66" s="156">
        <v>0</v>
      </c>
      <c r="AH66" s="156">
        <v>12</v>
      </c>
      <c r="AI66" s="156">
        <v>3</v>
      </c>
      <c r="AJ66" s="156">
        <v>0</v>
      </c>
      <c r="AK66" s="156">
        <v>0</v>
      </c>
      <c r="AL66" s="156">
        <v>0.25</v>
      </c>
      <c r="AM66" s="156">
        <v>0.25</v>
      </c>
      <c r="AN66" s="156">
        <v>0</v>
      </c>
      <c r="AO66" s="156">
        <v>0</v>
      </c>
      <c r="AP66" s="156">
        <v>0</v>
      </c>
      <c r="AQ66" s="156">
        <v>0</v>
      </c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 t="s">
        <v>288</v>
      </c>
      <c r="BW66" s="156" t="s">
        <v>288</v>
      </c>
      <c r="BX66" s="156" t="s">
        <v>290</v>
      </c>
      <c r="BY66" s="156">
        <v>2</v>
      </c>
      <c r="BZ66" s="156">
        <v>10</v>
      </c>
      <c r="CA66" s="156">
        <v>5</v>
      </c>
      <c r="CB66" s="156">
        <v>0</v>
      </c>
      <c r="CC66" s="156">
        <v>0</v>
      </c>
      <c r="CD66" s="157" t="s">
        <v>291</v>
      </c>
      <c r="CE66" s="159">
        <v>1</v>
      </c>
      <c r="CF66" s="157"/>
      <c r="CG66" s="157"/>
      <c r="CH66" s="157">
        <v>0.6458333333333334</v>
      </c>
      <c r="CI66" s="157">
        <v>0.3541666666666667</v>
      </c>
      <c r="CJ66" s="157"/>
      <c r="CK66" s="157"/>
      <c r="CL66" s="156" t="s">
        <v>292</v>
      </c>
      <c r="CM66" s="157" t="s">
        <v>293</v>
      </c>
      <c r="CN66" s="159">
        <v>2</v>
      </c>
      <c r="CO66" s="157">
        <v>0.3541666666666667</v>
      </c>
      <c r="CP66" s="157">
        <v>0.7083333333333334</v>
      </c>
      <c r="CQ66" s="157"/>
      <c r="CR66" s="157"/>
      <c r="CS66" s="157"/>
      <c r="CT66" s="157"/>
      <c r="CU66" s="156" t="s">
        <v>933</v>
      </c>
      <c r="CV66" s="156"/>
      <c r="CW66" s="156"/>
      <c r="CX66" s="156"/>
      <c r="CY66" s="156" t="s">
        <v>288</v>
      </c>
      <c r="CZ66" s="156" t="s">
        <v>288</v>
      </c>
      <c r="DA66" s="156" t="s">
        <v>288</v>
      </c>
      <c r="DB66" s="156" t="s">
        <v>288</v>
      </c>
      <c r="DC66" s="156" t="s">
        <v>290</v>
      </c>
      <c r="DD66" s="156" t="s">
        <v>288</v>
      </c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6"/>
      <c r="FU66" s="156"/>
      <c r="FV66" s="156" t="s">
        <v>288</v>
      </c>
      <c r="FW66" s="156" t="s">
        <v>290</v>
      </c>
      <c r="FX66" s="156" t="s">
        <v>290</v>
      </c>
      <c r="FY66" s="156" t="s">
        <v>288</v>
      </c>
      <c r="FZ66" s="156" t="s">
        <v>936</v>
      </c>
      <c r="GA66" s="156"/>
      <c r="GB66" s="156"/>
      <c r="GC66" s="156"/>
      <c r="GD66" s="156"/>
      <c r="GE66" s="156"/>
      <c r="GF66" s="156" t="s">
        <v>290</v>
      </c>
      <c r="GG66" s="156"/>
      <c r="GH66" s="156"/>
      <c r="GI66" s="156"/>
      <c r="GJ66" s="156"/>
      <c r="GK66" s="156"/>
      <c r="GL66" s="156"/>
      <c r="GM66" s="156"/>
      <c r="GN66" s="156"/>
      <c r="GO66" s="156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>
        <v>4</v>
      </c>
      <c r="HQ66" s="156">
        <v>3</v>
      </c>
      <c r="HR66" s="156">
        <v>19</v>
      </c>
      <c r="HS66" s="156">
        <v>132</v>
      </c>
      <c r="HT66" s="156">
        <v>0</v>
      </c>
      <c r="HU66" s="156" t="s">
        <v>290</v>
      </c>
      <c r="HV66" s="156" t="s">
        <v>290</v>
      </c>
      <c r="HW66" s="156" t="s">
        <v>290</v>
      </c>
      <c r="HX66" s="156">
        <v>0</v>
      </c>
      <c r="HY66" s="156" t="s">
        <v>290</v>
      </c>
      <c r="HZ66" s="156">
        <v>0</v>
      </c>
      <c r="IA66" s="156" t="s">
        <v>290</v>
      </c>
      <c r="IB66" s="156">
        <v>0</v>
      </c>
      <c r="IC66" s="156">
        <v>0</v>
      </c>
      <c r="ID66" s="156" t="s">
        <v>290</v>
      </c>
      <c r="IE66" s="159" t="s">
        <v>290</v>
      </c>
      <c r="IF66" s="159" t="s">
        <v>290</v>
      </c>
      <c r="IG66" s="156" t="s">
        <v>290</v>
      </c>
      <c r="IH66" s="156" t="s">
        <v>290</v>
      </c>
      <c r="II66" s="156" t="s">
        <v>290</v>
      </c>
      <c r="IJ66" s="156" t="s">
        <v>361</v>
      </c>
      <c r="IK66" s="156" t="s">
        <v>1525</v>
      </c>
      <c r="IL66" s="158" t="s">
        <v>1526</v>
      </c>
      <c r="IM66" s="158">
        <v>41426</v>
      </c>
      <c r="IN66" s="156" t="s">
        <v>288</v>
      </c>
      <c r="IO66" s="156" t="s">
        <v>288</v>
      </c>
      <c r="IP66" s="156" t="s">
        <v>288</v>
      </c>
      <c r="IQ66" s="156" t="s">
        <v>288</v>
      </c>
      <c r="IR66" s="156" t="s">
        <v>288</v>
      </c>
      <c r="IS66" s="156"/>
      <c r="IT66" s="156">
        <v>6</v>
      </c>
      <c r="IU66" s="156"/>
      <c r="IV66" s="156"/>
      <c r="IW66" s="156"/>
      <c r="IX66" s="156"/>
      <c r="IY66" s="156" t="s">
        <v>1527</v>
      </c>
    </row>
    <row r="67" spans="1:259" ht="15">
      <c r="A67" s="156">
        <v>63</v>
      </c>
      <c r="B67" s="156" t="s">
        <v>718</v>
      </c>
      <c r="C67" s="156" t="s">
        <v>719</v>
      </c>
      <c r="D67" s="156">
        <v>1020</v>
      </c>
      <c r="E67" s="156" t="s">
        <v>1447</v>
      </c>
      <c r="F67" s="156">
        <v>224</v>
      </c>
      <c r="G67" s="156" t="s">
        <v>722</v>
      </c>
      <c r="H67" s="156" t="s">
        <v>721</v>
      </c>
      <c r="I67" s="156" t="s">
        <v>1199</v>
      </c>
      <c r="J67" s="156" t="s">
        <v>283</v>
      </c>
      <c r="K67" s="156" t="s">
        <v>723</v>
      </c>
      <c r="L67" s="156" t="s">
        <v>724</v>
      </c>
      <c r="M67" s="156" t="s">
        <v>725</v>
      </c>
      <c r="N67" s="156" t="s">
        <v>314</v>
      </c>
      <c r="O67" s="156" t="s">
        <v>288</v>
      </c>
      <c r="P67" s="156" t="s">
        <v>398</v>
      </c>
      <c r="Q67" s="156" t="s">
        <v>287</v>
      </c>
      <c r="R67" s="156" t="s">
        <v>288</v>
      </c>
      <c r="S67" s="156"/>
      <c r="T67" s="156"/>
      <c r="U67" s="156"/>
      <c r="V67" s="156">
        <v>1</v>
      </c>
      <c r="W67" s="156">
        <v>1</v>
      </c>
      <c r="X67" s="156">
        <v>0</v>
      </c>
      <c r="Y67" s="156">
        <v>0</v>
      </c>
      <c r="Z67" s="156">
        <v>0</v>
      </c>
      <c r="AA67" s="156">
        <v>2</v>
      </c>
      <c r="AB67" s="156">
        <v>0</v>
      </c>
      <c r="AC67" s="156">
        <v>0</v>
      </c>
      <c r="AD67" s="156">
        <v>1</v>
      </c>
      <c r="AE67" s="156">
        <v>7</v>
      </c>
      <c r="AF67" s="156">
        <v>0</v>
      </c>
      <c r="AG67" s="156">
        <v>0</v>
      </c>
      <c r="AH67" s="156">
        <v>8</v>
      </c>
      <c r="AI67" s="156">
        <v>4</v>
      </c>
      <c r="AJ67" s="156">
        <v>0</v>
      </c>
      <c r="AK67" s="156">
        <v>0</v>
      </c>
      <c r="AL67" s="156">
        <v>0.25</v>
      </c>
      <c r="AM67" s="156">
        <v>0.25</v>
      </c>
      <c r="AN67" s="156">
        <v>1</v>
      </c>
      <c r="AO67" s="156">
        <v>1</v>
      </c>
      <c r="AP67" s="156">
        <v>2</v>
      </c>
      <c r="AQ67" s="156">
        <v>0</v>
      </c>
      <c r="AR67" s="156">
        <v>3</v>
      </c>
      <c r="AS67" s="156">
        <v>4.5</v>
      </c>
      <c r="AT67" s="156" t="s">
        <v>931</v>
      </c>
      <c r="AU67" s="156">
        <v>32</v>
      </c>
      <c r="AV67" s="156">
        <v>48</v>
      </c>
      <c r="AW67" s="156" t="s">
        <v>931</v>
      </c>
      <c r="AX67" s="156">
        <v>128</v>
      </c>
      <c r="AY67" s="156" t="s">
        <v>932</v>
      </c>
      <c r="AZ67" s="156"/>
      <c r="BA67" s="156"/>
      <c r="BB67" s="156"/>
      <c r="BC67" s="156"/>
      <c r="BD67" s="156"/>
      <c r="BE67" s="156"/>
      <c r="BF67" s="156"/>
      <c r="BG67" s="156"/>
      <c r="BH67" s="156">
        <v>1</v>
      </c>
      <c r="BI67" s="156">
        <v>0.5</v>
      </c>
      <c r="BJ67" s="156" t="s">
        <v>931</v>
      </c>
      <c r="BK67" s="156"/>
      <c r="BL67" s="156"/>
      <c r="BM67" s="156"/>
      <c r="BN67" s="156"/>
      <c r="BO67" s="156"/>
      <c r="BP67" s="156">
        <v>2</v>
      </c>
      <c r="BQ67" s="156">
        <v>0.5</v>
      </c>
      <c r="BR67" s="156" t="s">
        <v>932</v>
      </c>
      <c r="BS67" s="156">
        <v>2</v>
      </c>
      <c r="BT67" s="156">
        <v>0.5</v>
      </c>
      <c r="BU67" s="156" t="s">
        <v>932</v>
      </c>
      <c r="BV67" s="156" t="s">
        <v>288</v>
      </c>
      <c r="BW67" s="156" t="s">
        <v>288</v>
      </c>
      <c r="BX67" s="156" t="s">
        <v>288</v>
      </c>
      <c r="BY67" s="156">
        <v>5</v>
      </c>
      <c r="BZ67" s="156">
        <v>8</v>
      </c>
      <c r="CA67" s="156">
        <v>0</v>
      </c>
      <c r="CB67" s="156">
        <v>24</v>
      </c>
      <c r="CC67" s="156">
        <v>0</v>
      </c>
      <c r="CD67" s="157" t="s">
        <v>303</v>
      </c>
      <c r="CE67" s="159">
        <v>1</v>
      </c>
      <c r="CF67" s="157">
        <v>0.7152777777777778</v>
      </c>
      <c r="CG67" s="157">
        <v>0.3888888888888889</v>
      </c>
      <c r="CH67" s="157"/>
      <c r="CI67" s="157"/>
      <c r="CJ67" s="157"/>
      <c r="CK67" s="157"/>
      <c r="CL67" s="156"/>
      <c r="CM67" s="157" t="s">
        <v>305</v>
      </c>
      <c r="CN67" s="159">
        <v>1</v>
      </c>
      <c r="CO67" s="157">
        <v>0.375</v>
      </c>
      <c r="CP67" s="157">
        <v>0.7152777777777778</v>
      </c>
      <c r="CQ67" s="157"/>
      <c r="CR67" s="157"/>
      <c r="CS67" s="157"/>
      <c r="CT67" s="157"/>
      <c r="CU67" s="156"/>
      <c r="CV67" s="156">
        <v>1416</v>
      </c>
      <c r="CW67" s="156">
        <v>1402</v>
      </c>
      <c r="CX67" s="156">
        <v>6437</v>
      </c>
      <c r="CY67" s="156" t="s">
        <v>288</v>
      </c>
      <c r="CZ67" s="156" t="s">
        <v>288</v>
      </c>
      <c r="DA67" s="156" t="s">
        <v>288</v>
      </c>
      <c r="DB67" s="156" t="s">
        <v>288</v>
      </c>
      <c r="DC67" s="156" t="s">
        <v>290</v>
      </c>
      <c r="DD67" s="156" t="s">
        <v>288</v>
      </c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6"/>
      <c r="FE67" s="156"/>
      <c r="FF67" s="156"/>
      <c r="FG67" s="156"/>
      <c r="FH67" s="156"/>
      <c r="FI67" s="156"/>
      <c r="FJ67" s="156"/>
      <c r="FK67" s="156"/>
      <c r="FL67" s="156"/>
      <c r="FM67" s="156"/>
      <c r="FN67" s="156"/>
      <c r="FO67" s="156"/>
      <c r="FP67" s="156"/>
      <c r="FQ67" s="156"/>
      <c r="FR67" s="156"/>
      <c r="FS67" s="156"/>
      <c r="FT67" s="156"/>
      <c r="FU67" s="156"/>
      <c r="FV67" s="156" t="s">
        <v>288</v>
      </c>
      <c r="FW67" s="156" t="s">
        <v>288</v>
      </c>
      <c r="FX67" s="156" t="s">
        <v>726</v>
      </c>
      <c r="FY67" s="156" t="s">
        <v>288</v>
      </c>
      <c r="FZ67" s="156" t="s">
        <v>936</v>
      </c>
      <c r="GA67" s="156"/>
      <c r="GB67" s="156"/>
      <c r="GC67" s="156"/>
      <c r="GD67" s="156"/>
      <c r="GE67" s="156"/>
      <c r="GF67" s="156" t="s">
        <v>1448</v>
      </c>
      <c r="GG67" s="156"/>
      <c r="GH67" s="156"/>
      <c r="GI67" s="156"/>
      <c r="GJ67" s="156"/>
      <c r="GK67" s="156"/>
      <c r="GL67" s="156"/>
      <c r="GM67" s="156"/>
      <c r="GN67" s="156"/>
      <c r="GO67" s="156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>
        <v>3</v>
      </c>
      <c r="HQ67" s="156">
        <v>3</v>
      </c>
      <c r="HR67" s="156">
        <v>5</v>
      </c>
      <c r="HS67" s="156">
        <v>73</v>
      </c>
      <c r="HT67" s="156">
        <v>3</v>
      </c>
      <c r="HU67" s="156" t="s">
        <v>290</v>
      </c>
      <c r="HV67" s="156" t="s">
        <v>290</v>
      </c>
      <c r="HW67" s="156" t="s">
        <v>290</v>
      </c>
      <c r="HX67" s="156">
        <v>34</v>
      </c>
      <c r="HY67" s="156" t="s">
        <v>290</v>
      </c>
      <c r="HZ67" s="156" t="s">
        <v>290</v>
      </c>
      <c r="IA67" s="156" t="s">
        <v>290</v>
      </c>
      <c r="IB67" s="156" t="s">
        <v>290</v>
      </c>
      <c r="IC67" s="156" t="s">
        <v>290</v>
      </c>
      <c r="ID67" s="156" t="s">
        <v>290</v>
      </c>
      <c r="IE67" s="159" t="s">
        <v>290</v>
      </c>
      <c r="IF67" s="159" t="s">
        <v>290</v>
      </c>
      <c r="IG67" s="156" t="s">
        <v>290</v>
      </c>
      <c r="IH67" s="156" t="s">
        <v>290</v>
      </c>
      <c r="II67" s="156" t="s">
        <v>290</v>
      </c>
      <c r="IJ67" s="156" t="s">
        <v>727</v>
      </c>
      <c r="IK67" s="156" t="s">
        <v>728</v>
      </c>
      <c r="IL67" s="158">
        <v>37043</v>
      </c>
      <c r="IM67" s="158">
        <v>42125</v>
      </c>
      <c r="IN67" s="156" t="s">
        <v>288</v>
      </c>
      <c r="IO67" s="156" t="s">
        <v>288</v>
      </c>
      <c r="IP67" s="156" t="s">
        <v>288</v>
      </c>
      <c r="IQ67" s="156" t="s">
        <v>288</v>
      </c>
      <c r="IR67" s="156" t="s">
        <v>290</v>
      </c>
      <c r="IS67" s="156"/>
      <c r="IT67" s="156">
        <v>6</v>
      </c>
      <c r="IU67" s="156"/>
      <c r="IV67" s="156"/>
      <c r="IW67" s="156"/>
      <c r="IX67" s="156"/>
      <c r="IY67" s="156" t="s">
        <v>296</v>
      </c>
    </row>
    <row r="68" spans="1:259" ht="15">
      <c r="A68" s="156">
        <v>64</v>
      </c>
      <c r="B68" s="156" t="s">
        <v>729</v>
      </c>
      <c r="C68" s="156" t="s">
        <v>730</v>
      </c>
      <c r="D68" s="156">
        <v>815</v>
      </c>
      <c r="E68" s="156" t="s">
        <v>1449</v>
      </c>
      <c r="F68" s="156">
        <v>1014</v>
      </c>
      <c r="G68" s="156" t="s">
        <v>732</v>
      </c>
      <c r="H68" s="156" t="s">
        <v>731</v>
      </c>
      <c r="I68" s="156" t="s">
        <v>733</v>
      </c>
      <c r="J68" s="156" t="s">
        <v>502</v>
      </c>
      <c r="K68" s="156" t="s">
        <v>1450</v>
      </c>
      <c r="L68" s="156" t="s">
        <v>1451</v>
      </c>
      <c r="M68" s="156" t="s">
        <v>1452</v>
      </c>
      <c r="N68" s="156" t="s">
        <v>314</v>
      </c>
      <c r="O68" s="156" t="s">
        <v>290</v>
      </c>
      <c r="P68" s="156"/>
      <c r="Q68" s="156"/>
      <c r="R68" s="156"/>
      <c r="S68" s="156"/>
      <c r="T68" s="156"/>
      <c r="U68" s="156"/>
      <c r="V68" s="156">
        <v>0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1</v>
      </c>
      <c r="AE68" s="156">
        <v>7</v>
      </c>
      <c r="AF68" s="156">
        <v>0</v>
      </c>
      <c r="AG68" s="156">
        <v>0</v>
      </c>
      <c r="AH68" s="156">
        <v>11</v>
      </c>
      <c r="AI68" s="156">
        <v>2</v>
      </c>
      <c r="AJ68" s="156">
        <v>0</v>
      </c>
      <c r="AK68" s="156">
        <v>0</v>
      </c>
      <c r="AL68" s="156">
        <v>0.5</v>
      </c>
      <c r="AM68" s="156">
        <v>0.5</v>
      </c>
      <c r="AN68" s="156">
        <v>0</v>
      </c>
      <c r="AO68" s="156">
        <v>0</v>
      </c>
      <c r="AP68" s="156">
        <v>0</v>
      </c>
      <c r="AQ68" s="156">
        <v>0</v>
      </c>
      <c r="AR68" s="156" t="s">
        <v>991</v>
      </c>
      <c r="AS68" s="156" t="s">
        <v>991</v>
      </c>
      <c r="AT68" s="156" t="s">
        <v>931</v>
      </c>
      <c r="AU68" s="156">
        <v>18</v>
      </c>
      <c r="AV68" s="156">
        <v>9</v>
      </c>
      <c r="AW68" s="156" t="s">
        <v>931</v>
      </c>
      <c r="AX68" s="156">
        <v>54</v>
      </c>
      <c r="AY68" s="156" t="s">
        <v>932</v>
      </c>
      <c r="AZ68" s="156" t="s">
        <v>991</v>
      </c>
      <c r="BA68" s="156" t="s">
        <v>991</v>
      </c>
      <c r="BB68" s="156" t="s">
        <v>931</v>
      </c>
      <c r="BC68" s="156" t="s">
        <v>991</v>
      </c>
      <c r="BD68" s="156" t="s">
        <v>991</v>
      </c>
      <c r="BE68" s="156" t="s">
        <v>931</v>
      </c>
      <c r="BF68" s="156" t="s">
        <v>991</v>
      </c>
      <c r="BG68" s="156" t="s">
        <v>931</v>
      </c>
      <c r="BH68" s="156">
        <v>1</v>
      </c>
      <c r="BI68" s="156">
        <v>1</v>
      </c>
      <c r="BJ68" s="156" t="s">
        <v>932</v>
      </c>
      <c r="BK68" s="156"/>
      <c r="BL68" s="156"/>
      <c r="BM68" s="156"/>
      <c r="BN68" s="156"/>
      <c r="BO68" s="156"/>
      <c r="BP68" s="156">
        <v>1</v>
      </c>
      <c r="BQ68" s="156">
        <v>1</v>
      </c>
      <c r="BR68" s="156" t="s">
        <v>932</v>
      </c>
      <c r="BS68" s="156"/>
      <c r="BT68" s="156"/>
      <c r="BU68" s="156"/>
      <c r="BV68" s="156" t="s">
        <v>290</v>
      </c>
      <c r="BW68" s="156" t="s">
        <v>288</v>
      </c>
      <c r="BX68" s="156" t="s">
        <v>290</v>
      </c>
      <c r="BY68" s="156">
        <v>2</v>
      </c>
      <c r="BZ68" s="156">
        <v>5</v>
      </c>
      <c r="CA68" s="156">
        <v>0</v>
      </c>
      <c r="CB68" s="156">
        <v>2</v>
      </c>
      <c r="CC68" s="156">
        <v>0</v>
      </c>
      <c r="CD68" s="157" t="s">
        <v>291</v>
      </c>
      <c r="CE68" s="159">
        <v>1</v>
      </c>
      <c r="CF68" s="157">
        <v>0</v>
      </c>
      <c r="CG68" s="157">
        <v>0</v>
      </c>
      <c r="CH68" s="157">
        <v>0.6979166666666666</v>
      </c>
      <c r="CI68" s="157">
        <v>0.3541666666666667</v>
      </c>
      <c r="CJ68" s="157"/>
      <c r="CK68" s="157"/>
      <c r="CL68" s="156" t="s">
        <v>292</v>
      </c>
      <c r="CM68" s="157" t="s">
        <v>305</v>
      </c>
      <c r="CN68" s="159">
        <v>1</v>
      </c>
      <c r="CO68" s="157">
        <v>0.3541666666666667</v>
      </c>
      <c r="CP68" s="157">
        <v>0.7083333333333334</v>
      </c>
      <c r="CQ68" s="157"/>
      <c r="CR68" s="157"/>
      <c r="CS68" s="157"/>
      <c r="CT68" s="157"/>
      <c r="CU68" s="156" t="s">
        <v>933</v>
      </c>
      <c r="CV68" s="156">
        <v>4456</v>
      </c>
      <c r="CW68" s="156">
        <v>2001</v>
      </c>
      <c r="CX68" s="156">
        <v>2662</v>
      </c>
      <c r="CY68" s="156" t="s">
        <v>288</v>
      </c>
      <c r="CZ68" s="156" t="s">
        <v>288</v>
      </c>
      <c r="DA68" s="156" t="s">
        <v>288</v>
      </c>
      <c r="DB68" s="156" t="s">
        <v>288</v>
      </c>
      <c r="DC68" s="156" t="s">
        <v>290</v>
      </c>
      <c r="DD68" s="156" t="s">
        <v>288</v>
      </c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6"/>
      <c r="FF68" s="156"/>
      <c r="FG68" s="156"/>
      <c r="FH68" s="156"/>
      <c r="FI68" s="156"/>
      <c r="FJ68" s="156"/>
      <c r="FK68" s="156"/>
      <c r="FL68" s="156"/>
      <c r="FM68" s="156"/>
      <c r="FN68" s="156"/>
      <c r="FO68" s="156"/>
      <c r="FP68" s="156"/>
      <c r="FQ68" s="156"/>
      <c r="FR68" s="156"/>
      <c r="FS68" s="156"/>
      <c r="FT68" s="156"/>
      <c r="FU68" s="156"/>
      <c r="FV68" s="156" t="s">
        <v>288</v>
      </c>
      <c r="FW68" s="156" t="s">
        <v>288</v>
      </c>
      <c r="FX68" s="156" t="s">
        <v>288</v>
      </c>
      <c r="FY68" s="156" t="s">
        <v>288</v>
      </c>
      <c r="FZ68" s="156" t="s">
        <v>936</v>
      </c>
      <c r="GA68" s="156"/>
      <c r="GB68" s="156"/>
      <c r="GC68" s="156"/>
      <c r="GD68" s="156"/>
      <c r="GE68" s="156"/>
      <c r="GF68" s="156" t="s">
        <v>332</v>
      </c>
      <c r="GG68" s="156"/>
      <c r="GH68" s="156"/>
      <c r="GI68" s="156"/>
      <c r="GJ68" s="156"/>
      <c r="GK68" s="156"/>
      <c r="GL68" s="156"/>
      <c r="GM68" s="156"/>
      <c r="GN68" s="156"/>
      <c r="GO68" s="156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>
        <v>5</v>
      </c>
      <c r="HQ68" s="156">
        <v>5</v>
      </c>
      <c r="HR68" s="156">
        <v>4</v>
      </c>
      <c r="HS68" s="156">
        <v>1</v>
      </c>
      <c r="HT68" s="156">
        <v>49</v>
      </c>
      <c r="HU68" s="156">
        <v>65</v>
      </c>
      <c r="HV68" s="156">
        <v>64</v>
      </c>
      <c r="HW68" s="156" t="s">
        <v>290</v>
      </c>
      <c r="HX68" s="156" t="s">
        <v>290</v>
      </c>
      <c r="HY68" s="156" t="s">
        <v>290</v>
      </c>
      <c r="HZ68" s="156" t="s">
        <v>290</v>
      </c>
      <c r="IA68" s="156" t="s">
        <v>290</v>
      </c>
      <c r="IB68" s="156" t="s">
        <v>290</v>
      </c>
      <c r="IC68" s="156" t="s">
        <v>290</v>
      </c>
      <c r="ID68" s="156" t="s">
        <v>290</v>
      </c>
      <c r="IE68" s="159" t="s">
        <v>290</v>
      </c>
      <c r="IF68" s="159" t="s">
        <v>290</v>
      </c>
      <c r="IG68" s="156" t="s">
        <v>290</v>
      </c>
      <c r="IH68" s="156" t="s">
        <v>290</v>
      </c>
      <c r="II68" s="156" t="s">
        <v>290</v>
      </c>
      <c r="IJ68" s="156" t="s">
        <v>339</v>
      </c>
      <c r="IK68" s="156" t="s">
        <v>413</v>
      </c>
      <c r="IL68" s="158">
        <v>32135</v>
      </c>
      <c r="IM68" s="158">
        <v>36648</v>
      </c>
      <c r="IN68" s="156" t="s">
        <v>288</v>
      </c>
      <c r="IO68" s="156" t="s">
        <v>288</v>
      </c>
      <c r="IP68" s="156" t="s">
        <v>290</v>
      </c>
      <c r="IQ68" s="156" t="s">
        <v>290</v>
      </c>
      <c r="IR68" s="156" t="s">
        <v>290</v>
      </c>
      <c r="IS68" s="156"/>
      <c r="IT68" s="156">
        <v>6</v>
      </c>
      <c r="IU68" s="156"/>
      <c r="IV68" s="156"/>
      <c r="IW68" s="156"/>
      <c r="IX68" s="156"/>
      <c r="IY68" s="156" t="s">
        <v>296</v>
      </c>
    </row>
    <row r="69" spans="1:259" ht="15">
      <c r="A69" s="156">
        <v>65</v>
      </c>
      <c r="B69" s="156" t="s">
        <v>729</v>
      </c>
      <c r="C69" s="156" t="s">
        <v>1222</v>
      </c>
      <c r="D69" s="156">
        <v>584</v>
      </c>
      <c r="E69" s="156" t="s">
        <v>734</v>
      </c>
      <c r="F69" s="156">
        <v>60</v>
      </c>
      <c r="G69" s="156" t="s">
        <v>736</v>
      </c>
      <c r="H69" s="156" t="s">
        <v>735</v>
      </c>
      <c r="I69" s="156" t="s">
        <v>737</v>
      </c>
      <c r="J69" s="156" t="s">
        <v>283</v>
      </c>
      <c r="K69" s="156" t="s">
        <v>1223</v>
      </c>
      <c r="L69" s="156" t="s">
        <v>1224</v>
      </c>
      <c r="M69" s="156" t="s">
        <v>1453</v>
      </c>
      <c r="N69" s="156" t="s">
        <v>287</v>
      </c>
      <c r="O69" s="156" t="s">
        <v>288</v>
      </c>
      <c r="P69" s="156"/>
      <c r="Q69" s="156"/>
      <c r="R69" s="156"/>
      <c r="S69" s="156"/>
      <c r="T69" s="156"/>
      <c r="U69" s="156"/>
      <c r="V69" s="156">
        <v>0</v>
      </c>
      <c r="W69" s="156">
        <v>0</v>
      </c>
      <c r="X69" s="156">
        <v>0</v>
      </c>
      <c r="Y69" s="156">
        <v>0</v>
      </c>
      <c r="Z69" s="156">
        <v>0</v>
      </c>
      <c r="AA69" s="156">
        <v>0</v>
      </c>
      <c r="AB69" s="156">
        <v>1</v>
      </c>
      <c r="AC69" s="156">
        <v>0</v>
      </c>
      <c r="AD69" s="156">
        <v>3</v>
      </c>
      <c r="AE69" s="156">
        <v>9</v>
      </c>
      <c r="AF69" s="156">
        <v>0</v>
      </c>
      <c r="AG69" s="156">
        <v>0</v>
      </c>
      <c r="AH69" s="156">
        <v>11</v>
      </c>
      <c r="AI69" s="156">
        <v>4</v>
      </c>
      <c r="AJ69" s="156">
        <v>0</v>
      </c>
      <c r="AK69" s="156">
        <v>0</v>
      </c>
      <c r="AL69" s="156">
        <v>0</v>
      </c>
      <c r="AM69" s="156">
        <v>0</v>
      </c>
      <c r="AN69" s="156">
        <v>0</v>
      </c>
      <c r="AO69" s="156">
        <v>0</v>
      </c>
      <c r="AP69" s="156">
        <v>0</v>
      </c>
      <c r="AQ69" s="156">
        <v>0</v>
      </c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 t="s">
        <v>290</v>
      </c>
      <c r="BW69" s="156" t="s">
        <v>290</v>
      </c>
      <c r="BX69" s="156" t="s">
        <v>290</v>
      </c>
      <c r="BY69" s="156">
        <v>0</v>
      </c>
      <c r="BZ69" s="156">
        <v>9</v>
      </c>
      <c r="CA69" s="156">
        <v>0</v>
      </c>
      <c r="CB69" s="156">
        <v>0</v>
      </c>
      <c r="CC69" s="156">
        <v>0</v>
      </c>
      <c r="CD69" s="157" t="s">
        <v>1140</v>
      </c>
      <c r="CE69" s="159">
        <v>1</v>
      </c>
      <c r="CF69" s="157">
        <v>0</v>
      </c>
      <c r="CG69" s="157">
        <v>0</v>
      </c>
      <c r="CH69" s="157">
        <v>0.7083333333333334</v>
      </c>
      <c r="CI69" s="157">
        <v>0.3541666666666667</v>
      </c>
      <c r="CJ69" s="157"/>
      <c r="CK69" s="157"/>
      <c r="CL69" s="156" t="s">
        <v>292</v>
      </c>
      <c r="CM69" s="157" t="s">
        <v>305</v>
      </c>
      <c r="CN69" s="159">
        <v>1</v>
      </c>
      <c r="CO69" s="157">
        <v>0.3541666666666667</v>
      </c>
      <c r="CP69" s="157">
        <v>0.7083333333333334</v>
      </c>
      <c r="CQ69" s="157"/>
      <c r="CR69" s="157"/>
      <c r="CS69" s="157"/>
      <c r="CT69" s="157"/>
      <c r="CU69" s="156" t="s">
        <v>933</v>
      </c>
      <c r="CV69" s="156"/>
      <c r="CW69" s="156"/>
      <c r="CX69" s="156"/>
      <c r="CY69" s="156"/>
      <c r="CZ69" s="156"/>
      <c r="DA69" s="156"/>
      <c r="DB69" s="156"/>
      <c r="DC69" s="156" t="s">
        <v>290</v>
      </c>
      <c r="DD69" s="156" t="s">
        <v>288</v>
      </c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6"/>
      <c r="FF69" s="156"/>
      <c r="FG69" s="156"/>
      <c r="FH69" s="156"/>
      <c r="FI69" s="156"/>
      <c r="FJ69" s="156"/>
      <c r="FK69" s="156"/>
      <c r="FL69" s="156"/>
      <c r="FM69" s="156"/>
      <c r="FN69" s="156"/>
      <c r="FO69" s="156"/>
      <c r="FP69" s="156"/>
      <c r="FQ69" s="156"/>
      <c r="FR69" s="156"/>
      <c r="FS69" s="156"/>
      <c r="FT69" s="156"/>
      <c r="FU69" s="156"/>
      <c r="FV69" s="156" t="s">
        <v>288</v>
      </c>
      <c r="FW69" s="156" t="s">
        <v>290</v>
      </c>
      <c r="FX69" s="156"/>
      <c r="FY69" s="156" t="s">
        <v>288</v>
      </c>
      <c r="FZ69" s="156" t="s">
        <v>936</v>
      </c>
      <c r="GA69" s="156"/>
      <c r="GB69" s="156"/>
      <c r="GC69" s="156"/>
      <c r="GD69" s="156"/>
      <c r="GE69" s="156"/>
      <c r="GF69" s="156" t="s">
        <v>290</v>
      </c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>
        <v>0</v>
      </c>
      <c r="HQ69" s="156">
        <v>0</v>
      </c>
      <c r="HR69" s="156">
        <v>4</v>
      </c>
      <c r="HS69" s="156" t="s">
        <v>991</v>
      </c>
      <c r="HT69" s="156" t="s">
        <v>290</v>
      </c>
      <c r="HU69" s="156" t="s">
        <v>290</v>
      </c>
      <c r="HV69" s="156" t="s">
        <v>290</v>
      </c>
      <c r="HW69" s="156" t="s">
        <v>290</v>
      </c>
      <c r="HX69" s="156" t="s">
        <v>290</v>
      </c>
      <c r="HY69" s="156" t="s">
        <v>290</v>
      </c>
      <c r="HZ69" s="156" t="s">
        <v>290</v>
      </c>
      <c r="IA69" s="156" t="s">
        <v>290</v>
      </c>
      <c r="IB69" s="156" t="s">
        <v>290</v>
      </c>
      <c r="IC69" s="156" t="s">
        <v>290</v>
      </c>
      <c r="ID69" s="156" t="s">
        <v>290</v>
      </c>
      <c r="IE69" s="159" t="s">
        <v>290</v>
      </c>
      <c r="IF69" s="159" t="s">
        <v>290</v>
      </c>
      <c r="IG69" s="156" t="s">
        <v>290</v>
      </c>
      <c r="IH69" s="156" t="s">
        <v>290</v>
      </c>
      <c r="II69" s="156" t="s">
        <v>290</v>
      </c>
      <c r="IJ69" s="156" t="s">
        <v>1225</v>
      </c>
      <c r="IK69" s="156" t="s">
        <v>1226</v>
      </c>
      <c r="IL69" s="158">
        <v>36892</v>
      </c>
      <c r="IM69" s="158">
        <v>42370</v>
      </c>
      <c r="IN69" s="156" t="s">
        <v>288</v>
      </c>
      <c r="IO69" s="156" t="s">
        <v>290</v>
      </c>
      <c r="IP69" s="156" t="s">
        <v>290</v>
      </c>
      <c r="IQ69" s="156" t="s">
        <v>288</v>
      </c>
      <c r="IR69" s="156" t="s">
        <v>288</v>
      </c>
      <c r="IS69" s="156"/>
      <c r="IT69" s="156">
        <v>6</v>
      </c>
      <c r="IU69" s="156"/>
      <c r="IV69" s="156"/>
      <c r="IW69" s="156"/>
      <c r="IX69" s="156"/>
      <c r="IY69" s="156" t="s">
        <v>296</v>
      </c>
    </row>
    <row r="70" spans="1:259" ht="15">
      <c r="A70" s="156">
        <v>66</v>
      </c>
      <c r="B70" s="156" t="s">
        <v>738</v>
      </c>
      <c r="C70" s="156" t="s">
        <v>739</v>
      </c>
      <c r="D70" s="156">
        <v>1082</v>
      </c>
      <c r="E70" s="156" t="s">
        <v>740</v>
      </c>
      <c r="F70" s="156" t="s">
        <v>991</v>
      </c>
      <c r="G70" s="156" t="s">
        <v>742</v>
      </c>
      <c r="H70" s="156" t="s">
        <v>741</v>
      </c>
      <c r="I70" s="156" t="s">
        <v>743</v>
      </c>
      <c r="J70" s="156">
        <v>8410</v>
      </c>
      <c r="K70" s="156" t="s">
        <v>1454</v>
      </c>
      <c r="L70" s="156" t="s">
        <v>1455</v>
      </c>
      <c r="M70" s="156" t="s">
        <v>744</v>
      </c>
      <c r="N70" s="156" t="s">
        <v>314</v>
      </c>
      <c r="O70" s="156" t="s">
        <v>290</v>
      </c>
      <c r="P70" s="156" t="s">
        <v>1227</v>
      </c>
      <c r="Q70" s="156" t="s">
        <v>316</v>
      </c>
      <c r="R70" s="156" t="s">
        <v>290</v>
      </c>
      <c r="S70" s="156"/>
      <c r="T70" s="156"/>
      <c r="U70" s="156"/>
      <c r="V70" s="156">
        <v>1</v>
      </c>
      <c r="W70" s="156">
        <v>0</v>
      </c>
      <c r="X70" s="156">
        <v>1</v>
      </c>
      <c r="Y70" s="156">
        <v>0</v>
      </c>
      <c r="Z70" s="156">
        <v>0</v>
      </c>
      <c r="AA70" s="156">
        <v>1</v>
      </c>
      <c r="AB70" s="156">
        <v>0</v>
      </c>
      <c r="AC70" s="156">
        <v>1</v>
      </c>
      <c r="AD70" s="156">
        <v>4</v>
      </c>
      <c r="AE70" s="156">
        <v>5</v>
      </c>
      <c r="AF70" s="156">
        <v>0</v>
      </c>
      <c r="AG70" s="156">
        <v>0.75</v>
      </c>
      <c r="AH70" s="156">
        <v>10.75</v>
      </c>
      <c r="AI70" s="156">
        <v>6</v>
      </c>
      <c r="AJ70" s="156">
        <v>0</v>
      </c>
      <c r="AK70" s="156">
        <v>0</v>
      </c>
      <c r="AL70" s="156">
        <v>0.25</v>
      </c>
      <c r="AM70" s="156">
        <v>0.25</v>
      </c>
      <c r="AN70" s="156">
        <v>2</v>
      </c>
      <c r="AO70" s="156">
        <v>0</v>
      </c>
      <c r="AP70" s="156">
        <v>0</v>
      </c>
      <c r="AQ70" s="156">
        <v>0</v>
      </c>
      <c r="AR70" s="156">
        <v>1</v>
      </c>
      <c r="AS70" s="156">
        <v>1.5</v>
      </c>
      <c r="AT70" s="156" t="s">
        <v>931</v>
      </c>
      <c r="AU70" s="156"/>
      <c r="AV70" s="156"/>
      <c r="AW70" s="156"/>
      <c r="AX70" s="156"/>
      <c r="AY70" s="156"/>
      <c r="AZ70" s="156">
        <v>15</v>
      </c>
      <c r="BA70" s="156">
        <v>22.5</v>
      </c>
      <c r="BB70" s="156" t="s">
        <v>932</v>
      </c>
      <c r="BC70" s="156">
        <v>1</v>
      </c>
      <c r="BD70" s="156">
        <v>4</v>
      </c>
      <c r="BE70" s="156" t="s">
        <v>932</v>
      </c>
      <c r="BF70" s="156">
        <v>12</v>
      </c>
      <c r="BG70" s="156" t="s">
        <v>932</v>
      </c>
      <c r="BH70" s="156"/>
      <c r="BI70" s="156"/>
      <c r="BJ70" s="156"/>
      <c r="BK70" s="156">
        <v>1</v>
      </c>
      <c r="BL70" s="156">
        <v>1</v>
      </c>
      <c r="BM70" s="156" t="s">
        <v>932</v>
      </c>
      <c r="BN70" s="156"/>
      <c r="BO70" s="156"/>
      <c r="BP70" s="156"/>
      <c r="BQ70" s="156"/>
      <c r="BR70" s="156"/>
      <c r="BS70" s="156"/>
      <c r="BT70" s="156"/>
      <c r="BU70" s="156"/>
      <c r="BV70" s="156" t="s">
        <v>288</v>
      </c>
      <c r="BW70" s="156" t="s">
        <v>288</v>
      </c>
      <c r="BX70" s="156" t="s">
        <v>288</v>
      </c>
      <c r="BY70" s="156">
        <v>0</v>
      </c>
      <c r="BZ70" s="156">
        <v>10</v>
      </c>
      <c r="CA70" s="156">
        <v>0</v>
      </c>
      <c r="CB70" s="156">
        <v>0</v>
      </c>
      <c r="CC70" s="156">
        <v>0</v>
      </c>
      <c r="CD70" s="157" t="s">
        <v>1140</v>
      </c>
      <c r="CE70" s="159">
        <v>1</v>
      </c>
      <c r="CF70" s="157">
        <v>0.7083333333333334</v>
      </c>
      <c r="CG70" s="157">
        <v>0.375</v>
      </c>
      <c r="CH70" s="157"/>
      <c r="CI70" s="157"/>
      <c r="CJ70" s="157"/>
      <c r="CK70" s="157"/>
      <c r="CL70" s="156" t="s">
        <v>292</v>
      </c>
      <c r="CM70" s="157" t="s">
        <v>305</v>
      </c>
      <c r="CN70" s="159">
        <v>1</v>
      </c>
      <c r="CO70" s="157">
        <v>0.3541666666666667</v>
      </c>
      <c r="CP70" s="157">
        <v>0.375</v>
      </c>
      <c r="CQ70" s="157"/>
      <c r="CR70" s="157"/>
      <c r="CS70" s="157"/>
      <c r="CT70" s="157"/>
      <c r="CU70" s="156" t="s">
        <v>933</v>
      </c>
      <c r="CV70" s="156">
        <v>1098</v>
      </c>
      <c r="CW70" s="156">
        <v>687</v>
      </c>
      <c r="CX70" s="156">
        <v>4332</v>
      </c>
      <c r="CY70" s="156" t="s">
        <v>288</v>
      </c>
      <c r="CZ70" s="156" t="s">
        <v>288</v>
      </c>
      <c r="DA70" s="156" t="s">
        <v>288</v>
      </c>
      <c r="DB70" s="156" t="s">
        <v>290</v>
      </c>
      <c r="DC70" s="156" t="s">
        <v>290</v>
      </c>
      <c r="DD70" s="156" t="s">
        <v>288</v>
      </c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  <c r="FQ70" s="156"/>
      <c r="FR70" s="156"/>
      <c r="FS70" s="156"/>
      <c r="FT70" s="156"/>
      <c r="FU70" s="156"/>
      <c r="FV70" s="156" t="s">
        <v>288</v>
      </c>
      <c r="FW70" s="156" t="s">
        <v>290</v>
      </c>
      <c r="FX70" s="156"/>
      <c r="FY70" s="156" t="s">
        <v>288</v>
      </c>
      <c r="FZ70" s="156" t="s">
        <v>936</v>
      </c>
      <c r="GA70" s="156"/>
      <c r="GB70" s="156"/>
      <c r="GC70" s="156"/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>
        <v>1</v>
      </c>
      <c r="HQ70" s="156">
        <v>1</v>
      </c>
      <c r="HR70" s="156">
        <v>5</v>
      </c>
      <c r="HS70" s="156">
        <v>5</v>
      </c>
      <c r="HT70" s="156">
        <v>39</v>
      </c>
      <c r="HU70" s="156">
        <v>43</v>
      </c>
      <c r="HV70" s="156">
        <v>30</v>
      </c>
      <c r="HW70" s="156" t="s">
        <v>290</v>
      </c>
      <c r="HX70" s="156" t="s">
        <v>290</v>
      </c>
      <c r="HY70" s="156" t="s">
        <v>290</v>
      </c>
      <c r="HZ70" s="156" t="s">
        <v>290</v>
      </c>
      <c r="IA70" s="156" t="s">
        <v>290</v>
      </c>
      <c r="IB70" s="156" t="s">
        <v>290</v>
      </c>
      <c r="IC70" s="156" t="s">
        <v>290</v>
      </c>
      <c r="ID70" s="156" t="s">
        <v>290</v>
      </c>
      <c r="IE70" s="159" t="s">
        <v>290</v>
      </c>
      <c r="IF70" s="159" t="s">
        <v>290</v>
      </c>
      <c r="IG70" s="156" t="s">
        <v>290</v>
      </c>
      <c r="IH70" s="156" t="s">
        <v>290</v>
      </c>
      <c r="II70" s="156" t="s">
        <v>290</v>
      </c>
      <c r="IJ70" s="156" t="s">
        <v>333</v>
      </c>
      <c r="IK70" s="156" t="s">
        <v>325</v>
      </c>
      <c r="IL70" s="158">
        <v>0</v>
      </c>
      <c r="IM70" s="158">
        <v>39934</v>
      </c>
      <c r="IN70" s="156" t="s">
        <v>288</v>
      </c>
      <c r="IO70" s="156" t="s">
        <v>288</v>
      </c>
      <c r="IP70" s="156" t="s">
        <v>288</v>
      </c>
      <c r="IQ70" s="156" t="s">
        <v>290</v>
      </c>
      <c r="IR70" s="156" t="s">
        <v>288</v>
      </c>
      <c r="IS70" s="156"/>
      <c r="IT70" s="156">
        <v>6</v>
      </c>
      <c r="IU70" s="156"/>
      <c r="IV70" s="156"/>
      <c r="IW70" s="156"/>
      <c r="IX70" s="156"/>
      <c r="IY70" s="156" t="s">
        <v>296</v>
      </c>
    </row>
    <row r="71" spans="1:259" ht="15">
      <c r="A71" s="156">
        <v>67</v>
      </c>
      <c r="B71" s="156" t="s">
        <v>738</v>
      </c>
      <c r="C71" s="156" t="s">
        <v>745</v>
      </c>
      <c r="D71" s="156">
        <v>517</v>
      </c>
      <c r="E71" s="156" t="s">
        <v>746</v>
      </c>
      <c r="F71" s="156">
        <v>96.1</v>
      </c>
      <c r="G71" s="156" t="s">
        <v>748</v>
      </c>
      <c r="H71" s="156" t="s">
        <v>747</v>
      </c>
      <c r="I71" s="156" t="s">
        <v>749</v>
      </c>
      <c r="J71" s="156">
        <v>1175</v>
      </c>
      <c r="K71" s="156" t="s">
        <v>750</v>
      </c>
      <c r="L71" s="156" t="s">
        <v>751</v>
      </c>
      <c r="M71" s="156" t="s">
        <v>752</v>
      </c>
      <c r="N71" s="156" t="s">
        <v>314</v>
      </c>
      <c r="O71" s="156" t="s">
        <v>290</v>
      </c>
      <c r="P71" s="156"/>
      <c r="Q71" s="156"/>
      <c r="R71" s="156"/>
      <c r="S71" s="156"/>
      <c r="T71" s="156"/>
      <c r="U71" s="156"/>
      <c r="V71" s="156">
        <v>0</v>
      </c>
      <c r="W71" s="156">
        <v>0</v>
      </c>
      <c r="X71" s="156">
        <v>0</v>
      </c>
      <c r="Y71" s="156">
        <v>0</v>
      </c>
      <c r="Z71" s="156">
        <v>0</v>
      </c>
      <c r="AA71" s="156">
        <v>0</v>
      </c>
      <c r="AB71" s="156">
        <v>0</v>
      </c>
      <c r="AC71" s="156">
        <v>1</v>
      </c>
      <c r="AD71" s="156">
        <v>1</v>
      </c>
      <c r="AE71" s="156">
        <v>9</v>
      </c>
      <c r="AF71" s="156">
        <v>0</v>
      </c>
      <c r="AG71" s="156">
        <v>0</v>
      </c>
      <c r="AH71" s="156">
        <v>7</v>
      </c>
      <c r="AI71" s="156">
        <v>2</v>
      </c>
      <c r="AJ71" s="156">
        <v>0</v>
      </c>
      <c r="AK71" s="156">
        <v>0</v>
      </c>
      <c r="AL71" s="156">
        <v>0</v>
      </c>
      <c r="AM71" s="156">
        <v>0</v>
      </c>
      <c r="AN71" s="156">
        <v>0</v>
      </c>
      <c r="AO71" s="156">
        <v>1</v>
      </c>
      <c r="AP71" s="156">
        <v>0</v>
      </c>
      <c r="AQ71" s="156">
        <v>0</v>
      </c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>
        <v>1</v>
      </c>
      <c r="BL71" s="156">
        <v>1</v>
      </c>
      <c r="BM71" s="156" t="s">
        <v>932</v>
      </c>
      <c r="BN71" s="156"/>
      <c r="BO71" s="156"/>
      <c r="BP71" s="156"/>
      <c r="BQ71" s="156"/>
      <c r="BR71" s="156"/>
      <c r="BS71" s="156"/>
      <c r="BT71" s="156"/>
      <c r="BU71" s="156"/>
      <c r="BV71" s="156" t="s">
        <v>290</v>
      </c>
      <c r="BW71" s="156" t="s">
        <v>290</v>
      </c>
      <c r="BX71" s="156" t="s">
        <v>290</v>
      </c>
      <c r="BY71" s="156">
        <v>0</v>
      </c>
      <c r="BZ71" s="156">
        <v>9</v>
      </c>
      <c r="CA71" s="156">
        <v>0</v>
      </c>
      <c r="CB71" s="156">
        <v>0</v>
      </c>
      <c r="CC71" s="156">
        <v>0</v>
      </c>
      <c r="CD71" s="157" t="s">
        <v>303</v>
      </c>
      <c r="CE71" s="159">
        <v>1</v>
      </c>
      <c r="CF71" s="157">
        <v>0.7083333333333334</v>
      </c>
      <c r="CG71" s="157">
        <v>0.375</v>
      </c>
      <c r="CH71" s="157"/>
      <c r="CI71" s="157"/>
      <c r="CJ71" s="157"/>
      <c r="CK71" s="157"/>
      <c r="CL71" s="156" t="s">
        <v>292</v>
      </c>
      <c r="CM71" s="157" t="s">
        <v>305</v>
      </c>
      <c r="CN71" s="159">
        <v>1</v>
      </c>
      <c r="CO71" s="157">
        <v>0.3541666666666667</v>
      </c>
      <c r="CP71" s="157">
        <v>0.375</v>
      </c>
      <c r="CQ71" s="157"/>
      <c r="CR71" s="157"/>
      <c r="CS71" s="157"/>
      <c r="CT71" s="157"/>
      <c r="CU71" s="156" t="s">
        <v>933</v>
      </c>
      <c r="CV71" s="156">
        <v>904</v>
      </c>
      <c r="CW71" s="156">
        <v>601</v>
      </c>
      <c r="CX71" s="156">
        <v>813</v>
      </c>
      <c r="CY71" s="156" t="s">
        <v>288</v>
      </c>
      <c r="CZ71" s="156" t="s">
        <v>288</v>
      </c>
      <c r="DA71" s="156" t="s">
        <v>288</v>
      </c>
      <c r="DB71" s="156" t="s">
        <v>288</v>
      </c>
      <c r="DC71" s="156" t="s">
        <v>290</v>
      </c>
      <c r="DD71" s="156" t="s">
        <v>288</v>
      </c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56" t="s">
        <v>288</v>
      </c>
      <c r="FW71" s="156" t="s">
        <v>288</v>
      </c>
      <c r="FX71" s="156" t="s">
        <v>290</v>
      </c>
      <c r="FY71" s="156" t="s">
        <v>288</v>
      </c>
      <c r="FZ71" s="156" t="s">
        <v>943</v>
      </c>
      <c r="GA71" s="156"/>
      <c r="GB71" s="156"/>
      <c r="GC71" s="156"/>
      <c r="GD71" s="156"/>
      <c r="GE71" s="156"/>
      <c r="GF71" s="156" t="s">
        <v>290</v>
      </c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156"/>
      <c r="HB71" s="156"/>
      <c r="HC71" s="156"/>
      <c r="HD71" s="156"/>
      <c r="HE71" s="156"/>
      <c r="HF71" s="156"/>
      <c r="HG71" s="156"/>
      <c r="HH71" s="156"/>
      <c r="HI71" s="156"/>
      <c r="HJ71" s="156"/>
      <c r="HK71" s="156"/>
      <c r="HL71" s="156"/>
      <c r="HM71" s="156"/>
      <c r="HN71" s="156"/>
      <c r="HO71" s="156"/>
      <c r="HP71" s="156">
        <v>0</v>
      </c>
      <c r="HQ71" s="156">
        <v>2</v>
      </c>
      <c r="HR71" s="156">
        <v>2</v>
      </c>
      <c r="HS71" s="156">
        <v>9</v>
      </c>
      <c r="HT71" s="156" t="s">
        <v>290</v>
      </c>
      <c r="HU71" s="156" t="s">
        <v>290</v>
      </c>
      <c r="HV71" s="156" t="s">
        <v>290</v>
      </c>
      <c r="HW71" s="156" t="s">
        <v>290</v>
      </c>
      <c r="HX71" s="156" t="s">
        <v>290</v>
      </c>
      <c r="HY71" s="156" t="s">
        <v>290</v>
      </c>
      <c r="HZ71" s="156" t="s">
        <v>290</v>
      </c>
      <c r="IA71" s="156" t="s">
        <v>290</v>
      </c>
      <c r="IB71" s="156" t="s">
        <v>290</v>
      </c>
      <c r="IC71" s="156" t="s">
        <v>290</v>
      </c>
      <c r="ID71" s="156" t="s">
        <v>290</v>
      </c>
      <c r="IE71" s="159" t="s">
        <v>290</v>
      </c>
      <c r="IF71" s="159" t="s">
        <v>290</v>
      </c>
      <c r="IG71" s="156" t="s">
        <v>290</v>
      </c>
      <c r="IH71" s="156" t="s">
        <v>290</v>
      </c>
      <c r="II71" s="156" t="s">
        <v>290</v>
      </c>
      <c r="IJ71" s="156" t="s">
        <v>1228</v>
      </c>
      <c r="IK71" s="156" t="s">
        <v>973</v>
      </c>
      <c r="IL71" s="158" t="s">
        <v>1197</v>
      </c>
      <c r="IM71" s="158">
        <v>41699</v>
      </c>
      <c r="IN71" s="156" t="s">
        <v>288</v>
      </c>
      <c r="IO71" s="156" t="s">
        <v>288</v>
      </c>
      <c r="IP71" s="156" t="s">
        <v>288</v>
      </c>
      <c r="IQ71" s="156" t="s">
        <v>288</v>
      </c>
      <c r="IR71" s="156" t="s">
        <v>288</v>
      </c>
      <c r="IS71" s="156"/>
      <c r="IT71" s="156">
        <v>6</v>
      </c>
      <c r="IU71" s="156"/>
      <c r="IV71" s="156"/>
      <c r="IW71" s="156"/>
      <c r="IX71" s="156"/>
      <c r="IY71" s="156" t="s">
        <v>296</v>
      </c>
    </row>
    <row r="72" spans="1:259" ht="15">
      <c r="A72" s="156">
        <v>68</v>
      </c>
      <c r="B72" s="156" t="s">
        <v>753</v>
      </c>
      <c r="C72" s="156" t="s">
        <v>754</v>
      </c>
      <c r="D72" s="156">
        <v>804</v>
      </c>
      <c r="E72" s="156" t="s">
        <v>1229</v>
      </c>
      <c r="F72" s="156">
        <v>344</v>
      </c>
      <c r="G72" s="156" t="s">
        <v>756</v>
      </c>
      <c r="H72" s="156" t="s">
        <v>755</v>
      </c>
      <c r="I72" s="156" t="s">
        <v>757</v>
      </c>
      <c r="J72" s="156" t="s">
        <v>283</v>
      </c>
      <c r="K72" s="156" t="s">
        <v>1230</v>
      </c>
      <c r="L72" s="156" t="s">
        <v>1231</v>
      </c>
      <c r="M72" s="156" t="s">
        <v>1001</v>
      </c>
      <c r="N72" s="156" t="s">
        <v>1002</v>
      </c>
      <c r="O72" s="156" t="s">
        <v>288</v>
      </c>
      <c r="P72" s="156"/>
      <c r="Q72" s="156"/>
      <c r="R72" s="156"/>
      <c r="S72" s="156"/>
      <c r="T72" s="156"/>
      <c r="U72" s="156"/>
      <c r="V72" s="156">
        <v>0</v>
      </c>
      <c r="W72" s="156">
        <v>0</v>
      </c>
      <c r="X72" s="156">
        <v>1</v>
      </c>
      <c r="Y72" s="156">
        <v>0</v>
      </c>
      <c r="Z72" s="156">
        <v>0</v>
      </c>
      <c r="AA72" s="156">
        <v>1</v>
      </c>
      <c r="AB72" s="156">
        <v>1</v>
      </c>
      <c r="AC72" s="156">
        <v>0</v>
      </c>
      <c r="AD72" s="156">
        <v>1</v>
      </c>
      <c r="AE72" s="156">
        <v>9</v>
      </c>
      <c r="AF72" s="156">
        <v>1</v>
      </c>
      <c r="AG72" s="156">
        <v>0</v>
      </c>
      <c r="AH72" s="156">
        <v>13</v>
      </c>
      <c r="AI72" s="156">
        <v>7</v>
      </c>
      <c r="AJ72" s="156">
        <v>0.1</v>
      </c>
      <c r="AK72" s="156">
        <v>0</v>
      </c>
      <c r="AL72" s="156">
        <v>0.75</v>
      </c>
      <c r="AM72" s="156">
        <v>0.85</v>
      </c>
      <c r="AN72" s="156">
        <v>1</v>
      </c>
      <c r="AO72" s="156">
        <v>0</v>
      </c>
      <c r="AP72" s="156">
        <v>1</v>
      </c>
      <c r="AQ72" s="156">
        <v>1</v>
      </c>
      <c r="AR72" s="156">
        <v>2</v>
      </c>
      <c r="AS72" s="156">
        <v>8</v>
      </c>
      <c r="AT72" s="156" t="s">
        <v>931</v>
      </c>
      <c r="AU72" s="156">
        <v>9</v>
      </c>
      <c r="AV72" s="156">
        <v>27</v>
      </c>
      <c r="AW72" s="156" t="s">
        <v>935</v>
      </c>
      <c r="AX72" s="156">
        <v>9</v>
      </c>
      <c r="AY72" s="156" t="s">
        <v>935</v>
      </c>
      <c r="AZ72" s="156">
        <v>1</v>
      </c>
      <c r="BA72" s="156">
        <v>1.5</v>
      </c>
      <c r="BB72" s="156" t="s">
        <v>931</v>
      </c>
      <c r="BC72" s="156">
        <v>5</v>
      </c>
      <c r="BD72" s="156">
        <v>10</v>
      </c>
      <c r="BE72" s="156" t="s">
        <v>932</v>
      </c>
      <c r="BF72" s="156">
        <v>185</v>
      </c>
      <c r="BG72" s="156" t="s">
        <v>932</v>
      </c>
      <c r="BH72" s="156">
        <v>12</v>
      </c>
      <c r="BI72" s="156">
        <v>12</v>
      </c>
      <c r="BJ72" s="156" t="s">
        <v>935</v>
      </c>
      <c r="BK72" s="156"/>
      <c r="BL72" s="156"/>
      <c r="BM72" s="156"/>
      <c r="BN72" s="156">
        <v>9</v>
      </c>
      <c r="BO72" s="156" t="s">
        <v>932</v>
      </c>
      <c r="BP72" s="156">
        <v>1</v>
      </c>
      <c r="BQ72" s="156">
        <v>1</v>
      </c>
      <c r="BR72" s="156" t="s">
        <v>931</v>
      </c>
      <c r="BS72" s="156">
        <v>1</v>
      </c>
      <c r="BT72" s="156">
        <v>1.5</v>
      </c>
      <c r="BU72" s="156" t="s">
        <v>931</v>
      </c>
      <c r="BV72" s="156" t="s">
        <v>288</v>
      </c>
      <c r="BW72" s="156" t="s">
        <v>288</v>
      </c>
      <c r="BX72" s="156" t="s">
        <v>290</v>
      </c>
      <c r="BY72" s="156">
        <v>3</v>
      </c>
      <c r="BZ72" s="156">
        <v>10</v>
      </c>
      <c r="CA72" s="156">
        <v>0</v>
      </c>
      <c r="CB72" s="156">
        <v>0</v>
      </c>
      <c r="CC72" s="156">
        <v>0</v>
      </c>
      <c r="CD72" s="157" t="s">
        <v>303</v>
      </c>
      <c r="CE72" s="159">
        <v>1</v>
      </c>
      <c r="CF72" s="157">
        <v>0.6875</v>
      </c>
      <c r="CG72" s="157">
        <v>0.3541666666666667</v>
      </c>
      <c r="CH72" s="157"/>
      <c r="CI72" s="157"/>
      <c r="CJ72" s="157"/>
      <c r="CK72" s="157"/>
      <c r="CL72" s="156" t="s">
        <v>292</v>
      </c>
      <c r="CM72" s="157" t="s">
        <v>305</v>
      </c>
      <c r="CN72" s="159">
        <v>1</v>
      </c>
      <c r="CO72" s="157">
        <v>0.3541666666666667</v>
      </c>
      <c r="CP72" s="157">
        <v>0.6875</v>
      </c>
      <c r="CQ72" s="157"/>
      <c r="CR72" s="157"/>
      <c r="CS72" s="157"/>
      <c r="CT72" s="157"/>
      <c r="CU72" s="156" t="s">
        <v>952</v>
      </c>
      <c r="CV72" s="156">
        <v>3240</v>
      </c>
      <c r="CW72" s="156">
        <v>2712</v>
      </c>
      <c r="CX72" s="156">
        <v>5329</v>
      </c>
      <c r="CY72" s="156" t="s">
        <v>288</v>
      </c>
      <c r="CZ72" s="156" t="s">
        <v>288</v>
      </c>
      <c r="DA72" s="156" t="s">
        <v>288</v>
      </c>
      <c r="DB72" s="156" t="s">
        <v>288</v>
      </c>
      <c r="DC72" s="156" t="s">
        <v>290</v>
      </c>
      <c r="DD72" s="156" t="s">
        <v>288</v>
      </c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6"/>
      <c r="EF72" s="156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 t="s">
        <v>288</v>
      </c>
      <c r="FW72" s="156" t="s">
        <v>288</v>
      </c>
      <c r="FX72" s="156" t="s">
        <v>290</v>
      </c>
      <c r="FY72" s="156" t="s">
        <v>288</v>
      </c>
      <c r="FZ72" s="156" t="s">
        <v>936</v>
      </c>
      <c r="GA72" s="156"/>
      <c r="GB72" s="156"/>
      <c r="GC72" s="156"/>
      <c r="GD72" s="156"/>
      <c r="GE72" s="156"/>
      <c r="GF72" s="156" t="s">
        <v>290</v>
      </c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  <c r="GU72" s="156"/>
      <c r="GV72" s="156"/>
      <c r="GW72" s="156"/>
      <c r="GX72" s="156"/>
      <c r="GY72" s="156"/>
      <c r="GZ72" s="156"/>
      <c r="HA72" s="156"/>
      <c r="HB72" s="156"/>
      <c r="HC72" s="156"/>
      <c r="HD72" s="156"/>
      <c r="HE72" s="156"/>
      <c r="HF72" s="156"/>
      <c r="HG72" s="156"/>
      <c r="HH72" s="156"/>
      <c r="HI72" s="156"/>
      <c r="HJ72" s="156"/>
      <c r="HK72" s="156"/>
      <c r="HL72" s="156"/>
      <c r="HM72" s="156"/>
      <c r="HN72" s="156"/>
      <c r="HO72" s="156"/>
      <c r="HP72" s="156">
        <v>11</v>
      </c>
      <c r="HQ72" s="156">
        <v>11</v>
      </c>
      <c r="HR72" s="156">
        <v>11</v>
      </c>
      <c r="HS72" s="156">
        <v>165</v>
      </c>
      <c r="HT72" s="156">
        <v>0</v>
      </c>
      <c r="HU72" s="156">
        <v>1467</v>
      </c>
      <c r="HV72" s="156">
        <v>1445</v>
      </c>
      <c r="HW72" s="156">
        <v>434</v>
      </c>
      <c r="HX72" s="156">
        <v>489</v>
      </c>
      <c r="HY72" s="156" t="s">
        <v>290</v>
      </c>
      <c r="HZ72" s="156" t="s">
        <v>290</v>
      </c>
      <c r="IA72" s="156" t="s">
        <v>290</v>
      </c>
      <c r="IB72" s="156" t="s">
        <v>290</v>
      </c>
      <c r="IC72" s="156" t="s">
        <v>290</v>
      </c>
      <c r="ID72" s="156" t="s">
        <v>290</v>
      </c>
      <c r="IE72" s="159">
        <v>9</v>
      </c>
      <c r="IF72" s="159">
        <v>116</v>
      </c>
      <c r="IG72" s="156">
        <v>116</v>
      </c>
      <c r="IH72" s="156">
        <v>1628</v>
      </c>
      <c r="II72" s="156">
        <v>0</v>
      </c>
      <c r="IJ72" s="156" t="s">
        <v>968</v>
      </c>
      <c r="IK72" s="156" t="s">
        <v>447</v>
      </c>
      <c r="IL72" s="158">
        <v>36950</v>
      </c>
      <c r="IM72" s="158">
        <v>42125</v>
      </c>
      <c r="IN72" s="156" t="s">
        <v>288</v>
      </c>
      <c r="IO72" s="156" t="s">
        <v>288</v>
      </c>
      <c r="IP72" s="156" t="s">
        <v>288</v>
      </c>
      <c r="IQ72" s="156" t="s">
        <v>288</v>
      </c>
      <c r="IR72" s="156" t="s">
        <v>288</v>
      </c>
      <c r="IS72" s="156"/>
      <c r="IT72" s="156">
        <v>6</v>
      </c>
      <c r="IU72" s="156"/>
      <c r="IV72" s="156"/>
      <c r="IW72" s="156"/>
      <c r="IX72" s="156"/>
      <c r="IY72" s="156" t="s">
        <v>296</v>
      </c>
    </row>
    <row r="73" spans="1:259" ht="15">
      <c r="A73" s="156">
        <v>69</v>
      </c>
      <c r="B73" s="156" t="s">
        <v>758</v>
      </c>
      <c r="C73" s="156" t="s">
        <v>928</v>
      </c>
      <c r="D73" s="156">
        <v>1015</v>
      </c>
      <c r="E73" s="156" t="s">
        <v>309</v>
      </c>
      <c r="F73" s="156">
        <v>188</v>
      </c>
      <c r="G73" s="156" t="s">
        <v>759</v>
      </c>
      <c r="H73" s="156" t="s">
        <v>1004</v>
      </c>
      <c r="I73" s="156" t="s">
        <v>760</v>
      </c>
      <c r="J73" s="156" t="s">
        <v>283</v>
      </c>
      <c r="K73" s="156" t="s">
        <v>761</v>
      </c>
      <c r="L73" s="156" t="s">
        <v>1456</v>
      </c>
      <c r="M73" s="156" t="s">
        <v>762</v>
      </c>
      <c r="N73" s="156" t="s">
        <v>314</v>
      </c>
      <c r="O73" s="156" t="s">
        <v>290</v>
      </c>
      <c r="P73" s="156" t="s">
        <v>763</v>
      </c>
      <c r="Q73" s="156" t="s">
        <v>314</v>
      </c>
      <c r="R73" s="156" t="s">
        <v>290</v>
      </c>
      <c r="S73" s="156"/>
      <c r="T73" s="156"/>
      <c r="U73" s="156"/>
      <c r="V73" s="156">
        <v>2</v>
      </c>
      <c r="W73" s="156">
        <v>1</v>
      </c>
      <c r="X73" s="156">
        <v>0</v>
      </c>
      <c r="Y73" s="156">
        <v>1</v>
      </c>
      <c r="Z73" s="156">
        <v>0</v>
      </c>
      <c r="AA73" s="156">
        <v>4</v>
      </c>
      <c r="AB73" s="156">
        <v>0</v>
      </c>
      <c r="AC73" s="156">
        <v>0</v>
      </c>
      <c r="AD73" s="156">
        <v>2</v>
      </c>
      <c r="AE73" s="156">
        <v>7</v>
      </c>
      <c r="AF73" s="156">
        <v>0</v>
      </c>
      <c r="AG73" s="156">
        <v>0</v>
      </c>
      <c r="AH73" s="156">
        <v>9</v>
      </c>
      <c r="AI73" s="156">
        <v>3</v>
      </c>
      <c r="AJ73" s="156">
        <v>0</v>
      </c>
      <c r="AK73" s="156">
        <v>0</v>
      </c>
      <c r="AL73" s="156">
        <v>0</v>
      </c>
      <c r="AM73" s="156">
        <v>0</v>
      </c>
      <c r="AN73" s="156">
        <v>0</v>
      </c>
      <c r="AO73" s="156">
        <v>0</v>
      </c>
      <c r="AP73" s="156">
        <v>0</v>
      </c>
      <c r="AQ73" s="156">
        <v>0</v>
      </c>
      <c r="AR73" s="156">
        <v>3</v>
      </c>
      <c r="AS73" s="156">
        <v>4.5</v>
      </c>
      <c r="AT73" s="156" t="s">
        <v>931</v>
      </c>
      <c r="AU73" s="156">
        <v>18</v>
      </c>
      <c r="AV73" s="156">
        <v>45</v>
      </c>
      <c r="AW73" s="156" t="s">
        <v>931</v>
      </c>
      <c r="AX73" s="156">
        <v>63</v>
      </c>
      <c r="AY73" s="156" t="s">
        <v>931</v>
      </c>
      <c r="AZ73" s="156"/>
      <c r="BA73" s="156"/>
      <c r="BB73" s="156"/>
      <c r="BC73" s="156"/>
      <c r="BD73" s="156"/>
      <c r="BE73" s="156"/>
      <c r="BF73" s="156">
        <v>910</v>
      </c>
      <c r="BG73" s="156" t="s">
        <v>932</v>
      </c>
      <c r="BH73" s="156">
        <v>1</v>
      </c>
      <c r="BI73" s="156">
        <v>3</v>
      </c>
      <c r="BJ73" s="156" t="s">
        <v>931</v>
      </c>
      <c r="BK73" s="156"/>
      <c r="BL73" s="156"/>
      <c r="BM73" s="156"/>
      <c r="BN73" s="156">
        <v>15</v>
      </c>
      <c r="BO73" s="156" t="s">
        <v>932</v>
      </c>
      <c r="BP73" s="156">
        <v>1</v>
      </c>
      <c r="BQ73" s="156">
        <v>3</v>
      </c>
      <c r="BR73" s="156" t="s">
        <v>931</v>
      </c>
      <c r="BS73" s="156"/>
      <c r="BT73" s="156"/>
      <c r="BU73" s="156"/>
      <c r="BV73" s="156" t="s">
        <v>288</v>
      </c>
      <c r="BW73" s="156" t="s">
        <v>288</v>
      </c>
      <c r="BX73" s="156" t="s">
        <v>290</v>
      </c>
      <c r="BY73" s="156">
        <v>0</v>
      </c>
      <c r="BZ73" s="156">
        <v>9</v>
      </c>
      <c r="CA73" s="156">
        <v>0</v>
      </c>
      <c r="CB73" s="156">
        <v>14</v>
      </c>
      <c r="CC73" s="156">
        <v>0</v>
      </c>
      <c r="CD73" s="157" t="s">
        <v>445</v>
      </c>
      <c r="CE73" s="159">
        <v>1</v>
      </c>
      <c r="CF73" s="157"/>
      <c r="CG73" s="157"/>
      <c r="CH73" s="157">
        <v>0.6944444444444445</v>
      </c>
      <c r="CI73" s="157">
        <v>0.034722222222222224</v>
      </c>
      <c r="CJ73" s="157">
        <v>0.034722222222222224</v>
      </c>
      <c r="CK73" s="157">
        <v>0.375</v>
      </c>
      <c r="CL73" s="156" t="s">
        <v>292</v>
      </c>
      <c r="CM73" s="157" t="s">
        <v>293</v>
      </c>
      <c r="CN73" s="159">
        <v>1</v>
      </c>
      <c r="CO73" s="157" t="s">
        <v>798</v>
      </c>
      <c r="CP73" s="157" t="s">
        <v>798</v>
      </c>
      <c r="CQ73" s="157">
        <v>0.3541666666666667</v>
      </c>
      <c r="CR73" s="157">
        <v>0.6944444444444445</v>
      </c>
      <c r="CS73" s="157"/>
      <c r="CT73" s="157"/>
      <c r="CU73" s="156" t="s">
        <v>933</v>
      </c>
      <c r="CV73" s="156">
        <v>926</v>
      </c>
      <c r="CW73" s="156">
        <v>887</v>
      </c>
      <c r="CX73" s="156">
        <v>2706</v>
      </c>
      <c r="CY73" s="156" t="s">
        <v>288</v>
      </c>
      <c r="CZ73" s="156" t="s">
        <v>288</v>
      </c>
      <c r="DA73" s="156" t="s">
        <v>288</v>
      </c>
      <c r="DB73" s="156" t="s">
        <v>288</v>
      </c>
      <c r="DC73" s="156" t="s">
        <v>288</v>
      </c>
      <c r="DD73" s="156" t="s">
        <v>288</v>
      </c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56"/>
      <c r="FM73" s="156"/>
      <c r="FN73" s="156"/>
      <c r="FO73" s="156"/>
      <c r="FP73" s="156"/>
      <c r="FQ73" s="156"/>
      <c r="FR73" s="156"/>
      <c r="FS73" s="156"/>
      <c r="FT73" s="156"/>
      <c r="FU73" s="156"/>
      <c r="FV73" s="156" t="s">
        <v>288</v>
      </c>
      <c r="FW73" s="156" t="s">
        <v>290</v>
      </c>
      <c r="FX73" s="156" t="s">
        <v>290</v>
      </c>
      <c r="FY73" s="156" t="s">
        <v>288</v>
      </c>
      <c r="FZ73" s="156" t="s">
        <v>936</v>
      </c>
      <c r="GA73" s="156"/>
      <c r="GB73" s="156"/>
      <c r="GC73" s="156"/>
      <c r="GD73" s="156"/>
      <c r="GE73" s="156"/>
      <c r="GF73" s="156" t="s">
        <v>290</v>
      </c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  <c r="GU73" s="156"/>
      <c r="GV73" s="156"/>
      <c r="GW73" s="156"/>
      <c r="GX73" s="156"/>
      <c r="GY73" s="156"/>
      <c r="GZ73" s="156"/>
      <c r="HA73" s="156"/>
      <c r="HB73" s="156"/>
      <c r="HC73" s="156"/>
      <c r="HD73" s="156"/>
      <c r="HE73" s="156"/>
      <c r="HF73" s="156"/>
      <c r="HG73" s="156"/>
      <c r="HH73" s="156"/>
      <c r="HI73" s="156"/>
      <c r="HJ73" s="156"/>
      <c r="HK73" s="156"/>
      <c r="HL73" s="156"/>
      <c r="HM73" s="156"/>
      <c r="HN73" s="156"/>
      <c r="HO73" s="156"/>
      <c r="HP73" s="156">
        <v>3</v>
      </c>
      <c r="HQ73" s="156">
        <v>3</v>
      </c>
      <c r="HR73" s="156">
        <v>3</v>
      </c>
      <c r="HS73" s="156">
        <v>0</v>
      </c>
      <c r="HT73" s="156" t="s">
        <v>290</v>
      </c>
      <c r="HU73" s="156" t="s">
        <v>290</v>
      </c>
      <c r="HV73" s="156" t="s">
        <v>290</v>
      </c>
      <c r="HW73" s="156" t="s">
        <v>290</v>
      </c>
      <c r="HX73" s="156" t="s">
        <v>290</v>
      </c>
      <c r="HY73" s="156" t="s">
        <v>290</v>
      </c>
      <c r="HZ73" s="156" t="s">
        <v>290</v>
      </c>
      <c r="IA73" s="156" t="s">
        <v>290</v>
      </c>
      <c r="IB73" s="156" t="s">
        <v>290</v>
      </c>
      <c r="IC73" s="156" t="s">
        <v>290</v>
      </c>
      <c r="ID73" s="156" t="s">
        <v>290</v>
      </c>
      <c r="IE73" s="159" t="s">
        <v>290</v>
      </c>
      <c r="IF73" s="159" t="s">
        <v>290</v>
      </c>
      <c r="IG73" s="156" t="s">
        <v>290</v>
      </c>
      <c r="IH73" s="156" t="s">
        <v>290</v>
      </c>
      <c r="II73" s="156" t="s">
        <v>290</v>
      </c>
      <c r="IJ73" s="156" t="s">
        <v>399</v>
      </c>
      <c r="IK73" s="156" t="s">
        <v>362</v>
      </c>
      <c r="IL73" s="158">
        <v>36982</v>
      </c>
      <c r="IM73" s="158">
        <v>39539</v>
      </c>
      <c r="IN73" s="156" t="s">
        <v>288</v>
      </c>
      <c r="IO73" s="156" t="s">
        <v>288</v>
      </c>
      <c r="IP73" s="156" t="s">
        <v>288</v>
      </c>
      <c r="IQ73" s="156" t="s">
        <v>288</v>
      </c>
      <c r="IR73" s="156" t="s">
        <v>288</v>
      </c>
      <c r="IS73" s="156"/>
      <c r="IT73" s="156">
        <v>6</v>
      </c>
      <c r="IU73" s="156"/>
      <c r="IV73" s="156"/>
      <c r="IW73" s="156"/>
      <c r="IX73" s="156"/>
      <c r="IY73" s="156" t="s">
        <v>296</v>
      </c>
    </row>
    <row r="74" spans="1:259" ht="15">
      <c r="A74" s="156">
        <v>70</v>
      </c>
      <c r="B74" s="156" t="s">
        <v>758</v>
      </c>
      <c r="C74" s="156" t="s">
        <v>1232</v>
      </c>
      <c r="D74" s="156">
        <v>614</v>
      </c>
      <c r="E74" s="156" t="s">
        <v>309</v>
      </c>
      <c r="F74" s="156">
        <v>150</v>
      </c>
      <c r="G74" s="156" t="s">
        <v>764</v>
      </c>
      <c r="H74" s="156" t="s">
        <v>1005</v>
      </c>
      <c r="I74" s="156" t="s">
        <v>765</v>
      </c>
      <c r="J74" s="156">
        <v>3505</v>
      </c>
      <c r="K74" s="156" t="s">
        <v>1457</v>
      </c>
      <c r="L74" s="156" t="s">
        <v>1458</v>
      </c>
      <c r="M74" s="156" t="s">
        <v>766</v>
      </c>
      <c r="N74" s="156" t="s">
        <v>287</v>
      </c>
      <c r="O74" s="156" t="s">
        <v>288</v>
      </c>
      <c r="P74" s="156"/>
      <c r="Q74" s="156"/>
      <c r="R74" s="156"/>
      <c r="S74" s="156"/>
      <c r="T74" s="156"/>
      <c r="U74" s="156"/>
      <c r="V74" s="156">
        <v>0</v>
      </c>
      <c r="W74" s="156">
        <v>1</v>
      </c>
      <c r="X74" s="156">
        <v>0</v>
      </c>
      <c r="Y74" s="156">
        <v>0</v>
      </c>
      <c r="Z74" s="156">
        <v>0</v>
      </c>
      <c r="AA74" s="156">
        <v>1</v>
      </c>
      <c r="AB74" s="156">
        <v>0</v>
      </c>
      <c r="AC74" s="156">
        <v>0</v>
      </c>
      <c r="AD74" s="156">
        <v>1</v>
      </c>
      <c r="AE74" s="156">
        <v>4</v>
      </c>
      <c r="AF74" s="156">
        <v>0</v>
      </c>
      <c r="AG74" s="156">
        <v>1</v>
      </c>
      <c r="AH74" s="156">
        <v>5</v>
      </c>
      <c r="AI74" s="156">
        <v>5</v>
      </c>
      <c r="AJ74" s="156">
        <v>0</v>
      </c>
      <c r="AK74" s="156">
        <v>0</v>
      </c>
      <c r="AL74" s="156">
        <v>1</v>
      </c>
      <c r="AM74" s="156">
        <v>0.25</v>
      </c>
      <c r="AN74" s="156">
        <v>0</v>
      </c>
      <c r="AO74" s="156">
        <v>0</v>
      </c>
      <c r="AP74" s="156">
        <v>0</v>
      </c>
      <c r="AQ74" s="156">
        <v>0</v>
      </c>
      <c r="AR74" s="156">
        <v>1</v>
      </c>
      <c r="AS74" s="156">
        <v>1.5</v>
      </c>
      <c r="AT74" s="156" t="s">
        <v>360</v>
      </c>
      <c r="AU74" s="156">
        <v>20</v>
      </c>
      <c r="AV74" s="156">
        <v>40</v>
      </c>
      <c r="AW74" s="156" t="s">
        <v>360</v>
      </c>
      <c r="AX74" s="156"/>
      <c r="AY74" s="156"/>
      <c r="AZ74" s="156">
        <v>2</v>
      </c>
      <c r="BA74" s="156">
        <v>3</v>
      </c>
      <c r="BB74" s="156" t="s">
        <v>360</v>
      </c>
      <c r="BC74" s="156"/>
      <c r="BD74" s="156"/>
      <c r="BE74" s="156"/>
      <c r="BF74" s="156"/>
      <c r="BG74" s="156"/>
      <c r="BH74" s="156">
        <v>1</v>
      </c>
      <c r="BI74" s="156">
        <v>1</v>
      </c>
      <c r="BJ74" s="156" t="s">
        <v>360</v>
      </c>
      <c r="BK74" s="156"/>
      <c r="BL74" s="156"/>
      <c r="BM74" s="156"/>
      <c r="BN74" s="156"/>
      <c r="BO74" s="156"/>
      <c r="BP74" s="156">
        <v>1</v>
      </c>
      <c r="BQ74" s="156">
        <v>1</v>
      </c>
      <c r="BR74" s="156" t="s">
        <v>931</v>
      </c>
      <c r="BS74" s="156"/>
      <c r="BT74" s="156"/>
      <c r="BU74" s="156"/>
      <c r="BV74" s="156" t="s">
        <v>288</v>
      </c>
      <c r="BW74" s="156" t="s">
        <v>288</v>
      </c>
      <c r="BX74" s="156" t="s">
        <v>288</v>
      </c>
      <c r="BY74" s="156">
        <v>3</v>
      </c>
      <c r="BZ74" s="156">
        <v>4</v>
      </c>
      <c r="CA74" s="156">
        <v>0</v>
      </c>
      <c r="CB74" s="156">
        <v>17</v>
      </c>
      <c r="CC74" s="156">
        <v>0</v>
      </c>
      <c r="CD74" s="157" t="s">
        <v>303</v>
      </c>
      <c r="CE74" s="159">
        <v>1</v>
      </c>
      <c r="CF74" s="157">
        <v>0.7083333333333334</v>
      </c>
      <c r="CG74" s="157">
        <v>0.3888888888888889</v>
      </c>
      <c r="CH74" s="157">
        <v>0.5</v>
      </c>
      <c r="CI74" s="157">
        <v>0.3888888888888889</v>
      </c>
      <c r="CJ74" s="157"/>
      <c r="CK74" s="157"/>
      <c r="CL74" s="156" t="s">
        <v>292</v>
      </c>
      <c r="CM74" s="157" t="s">
        <v>305</v>
      </c>
      <c r="CN74" s="159">
        <v>1</v>
      </c>
      <c r="CO74" s="157">
        <v>0.375</v>
      </c>
      <c r="CP74" s="157">
        <v>0.7152777777777778</v>
      </c>
      <c r="CQ74" s="157"/>
      <c r="CR74" s="157"/>
      <c r="CS74" s="157"/>
      <c r="CT74" s="157"/>
      <c r="CU74" s="156" t="s">
        <v>1003</v>
      </c>
      <c r="CV74" s="156">
        <v>877</v>
      </c>
      <c r="CW74" s="156">
        <v>192</v>
      </c>
      <c r="CX74" s="156">
        <v>1320</v>
      </c>
      <c r="CY74" s="156" t="s">
        <v>288</v>
      </c>
      <c r="CZ74" s="156" t="s">
        <v>288</v>
      </c>
      <c r="DA74" s="156" t="s">
        <v>288</v>
      </c>
      <c r="DB74" s="156" t="s">
        <v>288</v>
      </c>
      <c r="DC74" s="156" t="s">
        <v>290</v>
      </c>
      <c r="DD74" s="156" t="s">
        <v>288</v>
      </c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/>
      <c r="EO74" s="156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56"/>
      <c r="FV74" s="156" t="s">
        <v>288</v>
      </c>
      <c r="FW74" s="156" t="s">
        <v>290</v>
      </c>
      <c r="FX74" s="156" t="s">
        <v>288</v>
      </c>
      <c r="FY74" s="156" t="s">
        <v>288</v>
      </c>
      <c r="FZ74" s="156" t="s">
        <v>934</v>
      </c>
      <c r="GA74" s="156"/>
      <c r="GB74" s="156"/>
      <c r="GC74" s="156"/>
      <c r="GD74" s="156"/>
      <c r="GE74" s="156"/>
      <c r="GF74" s="156" t="s">
        <v>704</v>
      </c>
      <c r="GG74" s="156"/>
      <c r="GH74" s="156"/>
      <c r="GI74" s="156"/>
      <c r="GJ74" s="156"/>
      <c r="GK74" s="156"/>
      <c r="GL74" s="156"/>
      <c r="GM74" s="156"/>
      <c r="GN74" s="156"/>
      <c r="GO74" s="156"/>
      <c r="GP74" s="156"/>
      <c r="GQ74" s="156"/>
      <c r="GR74" s="156"/>
      <c r="GS74" s="156"/>
      <c r="GT74" s="156"/>
      <c r="GU74" s="156"/>
      <c r="GV74" s="156"/>
      <c r="GW74" s="156"/>
      <c r="GX74" s="156"/>
      <c r="GY74" s="156"/>
      <c r="GZ74" s="156"/>
      <c r="HA74" s="156"/>
      <c r="HB74" s="156"/>
      <c r="HC74" s="156"/>
      <c r="HD74" s="156"/>
      <c r="HE74" s="156"/>
      <c r="HF74" s="156"/>
      <c r="HG74" s="156"/>
      <c r="HH74" s="156"/>
      <c r="HI74" s="156"/>
      <c r="HJ74" s="156"/>
      <c r="HK74" s="156"/>
      <c r="HL74" s="156"/>
      <c r="HM74" s="156"/>
      <c r="HN74" s="156"/>
      <c r="HO74" s="156"/>
      <c r="HP74" s="156">
        <v>4</v>
      </c>
      <c r="HQ74" s="156">
        <v>3</v>
      </c>
      <c r="HR74" s="156">
        <v>3</v>
      </c>
      <c r="HS74" s="156">
        <v>78</v>
      </c>
      <c r="HT74" s="156" t="s">
        <v>290</v>
      </c>
      <c r="HU74" s="156" t="s">
        <v>290</v>
      </c>
      <c r="HV74" s="156" t="s">
        <v>290</v>
      </c>
      <c r="HW74" s="156" t="s">
        <v>290</v>
      </c>
      <c r="HX74" s="156" t="s">
        <v>290</v>
      </c>
      <c r="HY74" s="156" t="s">
        <v>290</v>
      </c>
      <c r="HZ74" s="156" t="s">
        <v>290</v>
      </c>
      <c r="IA74" s="156" t="s">
        <v>290</v>
      </c>
      <c r="IB74" s="156" t="s">
        <v>290</v>
      </c>
      <c r="IC74" s="156" t="s">
        <v>290</v>
      </c>
      <c r="ID74" s="156" t="s">
        <v>290</v>
      </c>
      <c r="IE74" s="159" t="s">
        <v>290</v>
      </c>
      <c r="IF74" s="159" t="s">
        <v>290</v>
      </c>
      <c r="IG74" s="156" t="s">
        <v>290</v>
      </c>
      <c r="IH74" s="156" t="s">
        <v>290</v>
      </c>
      <c r="II74" s="156" t="s">
        <v>290</v>
      </c>
      <c r="IJ74" s="156" t="s">
        <v>767</v>
      </c>
      <c r="IK74" s="156" t="s">
        <v>768</v>
      </c>
      <c r="IL74" s="158">
        <v>36251</v>
      </c>
      <c r="IM74" s="158">
        <v>39873</v>
      </c>
      <c r="IN74" s="156" t="s">
        <v>288</v>
      </c>
      <c r="IO74" s="156" t="s">
        <v>288</v>
      </c>
      <c r="IP74" s="156" t="s">
        <v>288</v>
      </c>
      <c r="IQ74" s="156" t="s">
        <v>288</v>
      </c>
      <c r="IR74" s="156" t="s">
        <v>288</v>
      </c>
      <c r="IS74" s="156"/>
      <c r="IT74" s="156">
        <v>6</v>
      </c>
      <c r="IU74" s="156"/>
      <c r="IV74" s="156"/>
      <c r="IW74" s="156"/>
      <c r="IX74" s="156"/>
      <c r="IY74" s="156" t="s">
        <v>296</v>
      </c>
    </row>
    <row r="75" spans="1:259" ht="15">
      <c r="A75" s="156">
        <v>71</v>
      </c>
      <c r="B75" s="156" t="s">
        <v>769</v>
      </c>
      <c r="C75" s="156" t="s">
        <v>770</v>
      </c>
      <c r="D75" s="156">
        <v>1071</v>
      </c>
      <c r="E75" s="156" t="s">
        <v>309</v>
      </c>
      <c r="F75" s="156">
        <v>190</v>
      </c>
      <c r="G75" s="156" t="s">
        <v>772</v>
      </c>
      <c r="H75" s="156" t="s">
        <v>771</v>
      </c>
      <c r="I75" s="156" t="s">
        <v>773</v>
      </c>
      <c r="J75" s="156">
        <v>3125</v>
      </c>
      <c r="K75" s="156" t="s">
        <v>1459</v>
      </c>
      <c r="L75" s="156" t="s">
        <v>1460</v>
      </c>
      <c r="M75" s="156" t="s">
        <v>774</v>
      </c>
      <c r="N75" s="156" t="s">
        <v>314</v>
      </c>
      <c r="O75" s="156" t="s">
        <v>288</v>
      </c>
      <c r="P75" s="156"/>
      <c r="Q75" s="156"/>
      <c r="R75" s="156"/>
      <c r="S75" s="156"/>
      <c r="T75" s="156"/>
      <c r="U75" s="156"/>
      <c r="V75" s="156">
        <v>1</v>
      </c>
      <c r="W75" s="156">
        <v>1</v>
      </c>
      <c r="X75" s="156">
        <v>0</v>
      </c>
      <c r="Y75" s="156">
        <v>1</v>
      </c>
      <c r="Z75" s="156">
        <v>0</v>
      </c>
      <c r="AA75" s="156">
        <v>1</v>
      </c>
      <c r="AB75" s="156">
        <v>0</v>
      </c>
      <c r="AC75" s="156">
        <v>1</v>
      </c>
      <c r="AD75" s="156">
        <v>1</v>
      </c>
      <c r="AE75" s="156">
        <v>11</v>
      </c>
      <c r="AF75" s="156">
        <v>0</v>
      </c>
      <c r="AG75" s="156">
        <v>0</v>
      </c>
      <c r="AH75" s="156">
        <v>13</v>
      </c>
      <c r="AI75" s="156">
        <v>4</v>
      </c>
      <c r="AJ75" s="156">
        <v>0</v>
      </c>
      <c r="AK75" s="156">
        <v>0</v>
      </c>
      <c r="AL75" s="156">
        <v>0.5</v>
      </c>
      <c r="AM75" s="156">
        <v>0.25</v>
      </c>
      <c r="AN75" s="156">
        <v>2</v>
      </c>
      <c r="AO75" s="156">
        <v>3</v>
      </c>
      <c r="AP75" s="156">
        <v>0</v>
      </c>
      <c r="AQ75" s="156">
        <v>0</v>
      </c>
      <c r="AR75" s="156">
        <v>1</v>
      </c>
      <c r="AS75" s="156">
        <v>1.15</v>
      </c>
      <c r="AT75" s="156" t="s">
        <v>931</v>
      </c>
      <c r="AU75" s="156">
        <v>10</v>
      </c>
      <c r="AV75" s="156">
        <v>4.6</v>
      </c>
      <c r="AW75" s="156" t="s">
        <v>931</v>
      </c>
      <c r="AX75" s="156">
        <v>1.3</v>
      </c>
      <c r="AY75" s="156" t="s">
        <v>932</v>
      </c>
      <c r="AZ75" s="156"/>
      <c r="BA75" s="156"/>
      <c r="BB75" s="156"/>
      <c r="BC75" s="156"/>
      <c r="BD75" s="156"/>
      <c r="BE75" s="156"/>
      <c r="BF75" s="156">
        <v>40</v>
      </c>
      <c r="BG75" s="156" t="s">
        <v>932</v>
      </c>
      <c r="BH75" s="156">
        <v>1</v>
      </c>
      <c r="BI75" s="156">
        <v>1</v>
      </c>
      <c r="BJ75" s="156" t="s">
        <v>931</v>
      </c>
      <c r="BK75" s="156">
        <v>7</v>
      </c>
      <c r="BL75" s="156">
        <v>11.5</v>
      </c>
      <c r="BM75" s="156" t="s">
        <v>935</v>
      </c>
      <c r="BN75" s="156">
        <v>2.5</v>
      </c>
      <c r="BO75" s="156" t="s">
        <v>932</v>
      </c>
      <c r="BP75" s="156"/>
      <c r="BQ75" s="156"/>
      <c r="BR75" s="156"/>
      <c r="BS75" s="156"/>
      <c r="BT75" s="156"/>
      <c r="BU75" s="156"/>
      <c r="BV75" s="156" t="s">
        <v>288</v>
      </c>
      <c r="BW75" s="156" t="s">
        <v>288</v>
      </c>
      <c r="BX75" s="156" t="s">
        <v>288</v>
      </c>
      <c r="BY75" s="156">
        <v>3</v>
      </c>
      <c r="BZ75" s="156">
        <v>10</v>
      </c>
      <c r="CA75" s="156">
        <v>0</v>
      </c>
      <c r="CB75" s="156">
        <v>35</v>
      </c>
      <c r="CC75" s="156">
        <v>0</v>
      </c>
      <c r="CD75" s="157" t="s">
        <v>317</v>
      </c>
      <c r="CE75" s="159">
        <v>2</v>
      </c>
      <c r="CF75" s="157">
        <v>0.7083333333333334</v>
      </c>
      <c r="CG75" s="157">
        <v>0.375</v>
      </c>
      <c r="CH75" s="157">
        <v>0.7083333333333334</v>
      </c>
      <c r="CI75" s="157">
        <v>0.375</v>
      </c>
      <c r="CJ75" s="157"/>
      <c r="CK75" s="157"/>
      <c r="CL75" s="156" t="s">
        <v>292</v>
      </c>
      <c r="CM75" s="157" t="s">
        <v>305</v>
      </c>
      <c r="CN75" s="159">
        <v>1</v>
      </c>
      <c r="CO75" s="157">
        <v>0.3541666666666667</v>
      </c>
      <c r="CP75" s="157">
        <v>0.7083333333333334</v>
      </c>
      <c r="CQ75" s="157"/>
      <c r="CR75" s="157"/>
      <c r="CS75" s="157"/>
      <c r="CT75" s="157"/>
      <c r="CU75" s="156" t="s">
        <v>933</v>
      </c>
      <c r="CV75" s="156">
        <v>596</v>
      </c>
      <c r="CW75" s="156">
        <v>0</v>
      </c>
      <c r="CX75" s="156">
        <v>1528</v>
      </c>
      <c r="CY75" s="156" t="s">
        <v>288</v>
      </c>
      <c r="CZ75" s="156" t="s">
        <v>288</v>
      </c>
      <c r="DA75" s="156" t="s">
        <v>288</v>
      </c>
      <c r="DB75" s="156" t="s">
        <v>290</v>
      </c>
      <c r="DC75" s="156" t="s">
        <v>290</v>
      </c>
      <c r="DD75" s="156" t="s">
        <v>288</v>
      </c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 t="s">
        <v>288</v>
      </c>
      <c r="FW75" s="156" t="s">
        <v>288</v>
      </c>
      <c r="FX75" s="156" t="s">
        <v>290</v>
      </c>
      <c r="FY75" s="156" t="s">
        <v>288</v>
      </c>
      <c r="FZ75" s="156" t="s">
        <v>965</v>
      </c>
      <c r="GA75" s="156"/>
      <c r="GB75" s="156"/>
      <c r="GC75" s="156"/>
      <c r="GD75" s="156"/>
      <c r="GE75" s="156"/>
      <c r="GF75" s="156" t="s">
        <v>290</v>
      </c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156"/>
      <c r="HB75" s="156"/>
      <c r="HC75" s="156"/>
      <c r="HD75" s="156"/>
      <c r="HE75" s="156"/>
      <c r="HF75" s="156"/>
      <c r="HG75" s="156"/>
      <c r="HH75" s="156"/>
      <c r="HI75" s="156"/>
      <c r="HJ75" s="156"/>
      <c r="HK75" s="156"/>
      <c r="HL75" s="156"/>
      <c r="HM75" s="156"/>
      <c r="HN75" s="156"/>
      <c r="HO75" s="156"/>
      <c r="HP75" s="156">
        <v>1</v>
      </c>
      <c r="HQ75" s="156">
        <v>1</v>
      </c>
      <c r="HR75" s="156">
        <v>1</v>
      </c>
      <c r="HS75" s="156">
        <v>11</v>
      </c>
      <c r="HT75" s="156">
        <v>54</v>
      </c>
      <c r="HU75" s="156" t="s">
        <v>290</v>
      </c>
      <c r="HV75" s="156" t="s">
        <v>290</v>
      </c>
      <c r="HW75" s="156" t="s">
        <v>290</v>
      </c>
      <c r="HX75" s="156" t="s">
        <v>290</v>
      </c>
      <c r="HY75" s="156" t="s">
        <v>290</v>
      </c>
      <c r="HZ75" s="156" t="s">
        <v>290</v>
      </c>
      <c r="IA75" s="156" t="s">
        <v>290</v>
      </c>
      <c r="IB75" s="156" t="s">
        <v>290</v>
      </c>
      <c r="IC75" s="156" t="s">
        <v>290</v>
      </c>
      <c r="ID75" s="156" t="s">
        <v>290</v>
      </c>
      <c r="IE75" s="159" t="s">
        <v>290</v>
      </c>
      <c r="IF75" s="159" t="s">
        <v>290</v>
      </c>
      <c r="IG75" s="156" t="s">
        <v>290</v>
      </c>
      <c r="IH75" s="156" t="s">
        <v>290</v>
      </c>
      <c r="II75" s="156" t="s">
        <v>290</v>
      </c>
      <c r="IJ75" s="156" t="s">
        <v>547</v>
      </c>
      <c r="IK75" s="156" t="s">
        <v>775</v>
      </c>
      <c r="IL75" s="158">
        <v>34790</v>
      </c>
      <c r="IM75" s="158" t="s">
        <v>1132</v>
      </c>
      <c r="IN75" s="156" t="s">
        <v>288</v>
      </c>
      <c r="IO75" s="156" t="s">
        <v>1248</v>
      </c>
      <c r="IP75" s="156" t="s">
        <v>1248</v>
      </c>
      <c r="IQ75" s="156" t="s">
        <v>1248</v>
      </c>
      <c r="IR75" s="156" t="s">
        <v>288</v>
      </c>
      <c r="IS75" s="156"/>
      <c r="IT75" s="156">
        <v>10</v>
      </c>
      <c r="IU75" s="156"/>
      <c r="IV75" s="156"/>
      <c r="IW75" s="156"/>
      <c r="IX75" s="156"/>
      <c r="IY75" s="156" t="s">
        <v>296</v>
      </c>
    </row>
    <row r="76" spans="1:259" ht="15">
      <c r="A76" s="156">
        <v>72</v>
      </c>
      <c r="B76" s="156" t="s">
        <v>776</v>
      </c>
      <c r="C76" s="156" t="s">
        <v>777</v>
      </c>
      <c r="D76" s="156">
        <v>1423</v>
      </c>
      <c r="E76" s="156" t="s">
        <v>778</v>
      </c>
      <c r="F76" s="156"/>
      <c r="G76" s="156" t="s">
        <v>779</v>
      </c>
      <c r="H76" s="156" t="s">
        <v>1233</v>
      </c>
      <c r="I76" s="156" t="s">
        <v>780</v>
      </c>
      <c r="J76" s="156">
        <v>23024</v>
      </c>
      <c r="K76" s="156" t="s">
        <v>1006</v>
      </c>
      <c r="L76" s="156" t="s">
        <v>1007</v>
      </c>
      <c r="M76" s="156" t="s">
        <v>1008</v>
      </c>
      <c r="N76" s="156" t="s">
        <v>314</v>
      </c>
      <c r="O76" s="156" t="s">
        <v>288</v>
      </c>
      <c r="P76" s="156"/>
      <c r="Q76" s="156"/>
      <c r="R76" s="156"/>
      <c r="S76" s="156"/>
      <c r="T76" s="156"/>
      <c r="U76" s="156"/>
      <c r="V76" s="156">
        <v>1</v>
      </c>
      <c r="W76" s="156">
        <v>0</v>
      </c>
      <c r="X76" s="156">
        <v>1</v>
      </c>
      <c r="Y76" s="156">
        <v>1</v>
      </c>
      <c r="Z76" s="156">
        <v>0</v>
      </c>
      <c r="AA76" s="156">
        <v>3</v>
      </c>
      <c r="AB76" s="156">
        <v>0</v>
      </c>
      <c r="AC76" s="156">
        <v>1</v>
      </c>
      <c r="AD76" s="156">
        <v>1</v>
      </c>
      <c r="AE76" s="156">
        <v>14</v>
      </c>
      <c r="AF76" s="156">
        <v>0</v>
      </c>
      <c r="AG76" s="156">
        <v>0</v>
      </c>
      <c r="AH76" s="156">
        <v>15</v>
      </c>
      <c r="AI76" s="156">
        <v>6</v>
      </c>
      <c r="AJ76" s="156">
        <v>0.1</v>
      </c>
      <c r="AK76" s="156">
        <v>0</v>
      </c>
      <c r="AL76" s="156">
        <v>1</v>
      </c>
      <c r="AM76" s="156">
        <v>1.1</v>
      </c>
      <c r="AN76" s="156">
        <v>1</v>
      </c>
      <c r="AO76" s="156">
        <v>1</v>
      </c>
      <c r="AP76" s="156">
        <v>1</v>
      </c>
      <c r="AQ76" s="156">
        <v>4</v>
      </c>
      <c r="AR76" s="156">
        <v>5</v>
      </c>
      <c r="AS76" s="156">
        <v>6</v>
      </c>
      <c r="AT76" s="156" t="s">
        <v>931</v>
      </c>
      <c r="AU76" s="156">
        <v>12</v>
      </c>
      <c r="AV76" s="156">
        <v>20</v>
      </c>
      <c r="AW76" s="156" t="s">
        <v>931</v>
      </c>
      <c r="AX76" s="156">
        <v>35</v>
      </c>
      <c r="AY76" s="156" t="s">
        <v>935</v>
      </c>
      <c r="AZ76" s="156"/>
      <c r="BA76" s="156"/>
      <c r="BB76" s="156"/>
      <c r="BC76" s="156"/>
      <c r="BD76" s="156"/>
      <c r="BE76" s="156"/>
      <c r="BF76" s="156"/>
      <c r="BG76" s="156"/>
      <c r="BH76" s="156">
        <v>16</v>
      </c>
      <c r="BI76" s="156">
        <v>32</v>
      </c>
      <c r="BJ76" s="156" t="s">
        <v>931</v>
      </c>
      <c r="BK76" s="156">
        <v>4</v>
      </c>
      <c r="BL76" s="156">
        <v>2</v>
      </c>
      <c r="BM76" s="156" t="s">
        <v>931</v>
      </c>
      <c r="BN76" s="156">
        <v>15</v>
      </c>
      <c r="BO76" s="156" t="s">
        <v>935</v>
      </c>
      <c r="BP76" s="156">
        <v>3</v>
      </c>
      <c r="BQ76" s="156">
        <v>6</v>
      </c>
      <c r="BR76" s="156" t="s">
        <v>360</v>
      </c>
      <c r="BS76" s="156"/>
      <c r="BT76" s="156"/>
      <c r="BU76" s="156"/>
      <c r="BV76" s="156" t="s">
        <v>288</v>
      </c>
      <c r="BW76" s="156" t="s">
        <v>288</v>
      </c>
      <c r="BX76" s="156" t="s">
        <v>288</v>
      </c>
      <c r="BY76" s="156">
        <v>9</v>
      </c>
      <c r="BZ76" s="156">
        <v>9</v>
      </c>
      <c r="CA76" s="156">
        <v>0</v>
      </c>
      <c r="CB76" s="156">
        <v>0</v>
      </c>
      <c r="CC76" s="156">
        <v>0</v>
      </c>
      <c r="CD76" s="157" t="s">
        <v>291</v>
      </c>
      <c r="CE76" s="159">
        <v>1</v>
      </c>
      <c r="CF76" s="157"/>
      <c r="CG76" s="157"/>
      <c r="CH76" s="157">
        <v>0.7083333333333334</v>
      </c>
      <c r="CI76" s="157">
        <v>0.375</v>
      </c>
      <c r="CJ76" s="157"/>
      <c r="CK76" s="157"/>
      <c r="CL76" s="156"/>
      <c r="CM76" s="157" t="s">
        <v>305</v>
      </c>
      <c r="CN76" s="159">
        <v>1</v>
      </c>
      <c r="CO76" s="157">
        <v>0.375</v>
      </c>
      <c r="CP76" s="157">
        <v>0.7083333333333334</v>
      </c>
      <c r="CQ76" s="157"/>
      <c r="CR76" s="157"/>
      <c r="CS76" s="157"/>
      <c r="CT76" s="157"/>
      <c r="CU76" s="156" t="s">
        <v>933</v>
      </c>
      <c r="CV76" s="156" t="s">
        <v>1009</v>
      </c>
      <c r="CW76" s="156" t="s">
        <v>1009</v>
      </c>
      <c r="CX76" s="156">
        <v>3649</v>
      </c>
      <c r="CY76" s="156" t="s">
        <v>288</v>
      </c>
      <c r="CZ76" s="156" t="s">
        <v>288</v>
      </c>
      <c r="DA76" s="156" t="s">
        <v>288</v>
      </c>
      <c r="DB76" s="156" t="s">
        <v>288</v>
      </c>
      <c r="DC76" s="156" t="s">
        <v>290</v>
      </c>
      <c r="DD76" s="156" t="s">
        <v>288</v>
      </c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 t="s">
        <v>288</v>
      </c>
      <c r="FW76" s="156" t="s">
        <v>290</v>
      </c>
      <c r="FX76" s="156" t="s">
        <v>290</v>
      </c>
      <c r="FY76" s="156" t="s">
        <v>290</v>
      </c>
      <c r="FZ76" s="156" t="s">
        <v>936</v>
      </c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>
        <v>3</v>
      </c>
      <c r="HQ76" s="156">
        <v>8</v>
      </c>
      <c r="HR76" s="156">
        <v>22</v>
      </c>
      <c r="HS76" s="156">
        <v>109</v>
      </c>
      <c r="HT76" s="156">
        <v>58</v>
      </c>
      <c r="HU76" s="156">
        <v>44</v>
      </c>
      <c r="HV76" s="156">
        <v>37</v>
      </c>
      <c r="HW76" s="156" t="s">
        <v>290</v>
      </c>
      <c r="HX76" s="156" t="s">
        <v>290</v>
      </c>
      <c r="HY76" s="156" t="s">
        <v>290</v>
      </c>
      <c r="HZ76" s="156" t="s">
        <v>290</v>
      </c>
      <c r="IA76" s="156" t="s">
        <v>290</v>
      </c>
      <c r="IB76" s="156" t="s">
        <v>290</v>
      </c>
      <c r="IC76" s="156" t="s">
        <v>290</v>
      </c>
      <c r="ID76" s="156" t="s">
        <v>290</v>
      </c>
      <c r="IE76" s="159" t="s">
        <v>290</v>
      </c>
      <c r="IF76" s="159" t="s">
        <v>290</v>
      </c>
      <c r="IG76" s="156" t="s">
        <v>290</v>
      </c>
      <c r="IH76" s="156" t="s">
        <v>290</v>
      </c>
      <c r="II76" s="156" t="s">
        <v>290</v>
      </c>
      <c r="IJ76" s="156" t="s">
        <v>693</v>
      </c>
      <c r="IK76" s="156" t="s">
        <v>781</v>
      </c>
      <c r="IL76" s="158">
        <v>39495</v>
      </c>
      <c r="IM76" s="158">
        <v>42036</v>
      </c>
      <c r="IN76" s="156" t="s">
        <v>288</v>
      </c>
      <c r="IO76" s="156" t="s">
        <v>288</v>
      </c>
      <c r="IP76" s="156" t="s">
        <v>288</v>
      </c>
      <c r="IQ76" s="156" t="s">
        <v>288</v>
      </c>
      <c r="IR76" s="156" t="s">
        <v>288</v>
      </c>
      <c r="IS76" s="156"/>
      <c r="IT76" s="156">
        <v>6</v>
      </c>
      <c r="IU76" s="156"/>
      <c r="IV76" s="156"/>
      <c r="IW76" s="156"/>
      <c r="IX76" s="156"/>
      <c r="IY76" s="156" t="s">
        <v>296</v>
      </c>
    </row>
    <row r="77" spans="1:259" ht="15">
      <c r="A77" s="156">
        <v>73</v>
      </c>
      <c r="B77" s="156" t="s">
        <v>776</v>
      </c>
      <c r="C77" s="156" t="s">
        <v>912</v>
      </c>
      <c r="D77" s="156">
        <v>357</v>
      </c>
      <c r="E77" s="156" t="s">
        <v>309</v>
      </c>
      <c r="F77" s="156">
        <v>80</v>
      </c>
      <c r="G77" s="156" t="s">
        <v>913</v>
      </c>
      <c r="H77" s="156" t="s">
        <v>1234</v>
      </c>
      <c r="I77" s="156" t="s">
        <v>1461</v>
      </c>
      <c r="J77" s="156">
        <v>7309</v>
      </c>
      <c r="K77" s="156" t="s">
        <v>1010</v>
      </c>
      <c r="L77" s="156" t="s">
        <v>1462</v>
      </c>
      <c r="M77" s="156" t="s">
        <v>1011</v>
      </c>
      <c r="N77" s="156" t="s">
        <v>314</v>
      </c>
      <c r="O77" s="156" t="s">
        <v>290</v>
      </c>
      <c r="P77" s="156"/>
      <c r="Q77" s="156"/>
      <c r="R77" s="156"/>
      <c r="S77" s="156"/>
      <c r="T77" s="156"/>
      <c r="U77" s="156"/>
      <c r="V77" s="156">
        <v>0</v>
      </c>
      <c r="W77" s="156">
        <v>0</v>
      </c>
      <c r="X77" s="156">
        <v>0</v>
      </c>
      <c r="Y77" s="156">
        <v>0</v>
      </c>
      <c r="Z77" s="156">
        <v>0</v>
      </c>
      <c r="AA77" s="156">
        <v>0</v>
      </c>
      <c r="AB77" s="156">
        <v>0</v>
      </c>
      <c r="AC77" s="156">
        <v>0</v>
      </c>
      <c r="AD77" s="156">
        <v>1</v>
      </c>
      <c r="AE77" s="156">
        <v>5</v>
      </c>
      <c r="AF77" s="156">
        <v>0</v>
      </c>
      <c r="AG77" s="156">
        <v>0</v>
      </c>
      <c r="AH77" s="156">
        <v>6</v>
      </c>
      <c r="AI77" s="156">
        <v>3</v>
      </c>
      <c r="AJ77" s="156">
        <v>0</v>
      </c>
      <c r="AK77" s="156">
        <v>0</v>
      </c>
      <c r="AL77" s="156">
        <v>0</v>
      </c>
      <c r="AM77" s="156">
        <v>0.25</v>
      </c>
      <c r="AN77" s="156">
        <v>0</v>
      </c>
      <c r="AO77" s="156">
        <v>0</v>
      </c>
      <c r="AP77" s="156">
        <v>0</v>
      </c>
      <c r="AQ77" s="156">
        <v>0</v>
      </c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>
        <v>1</v>
      </c>
      <c r="BI77" s="156">
        <v>0.5</v>
      </c>
      <c r="BJ77" s="156" t="s">
        <v>932</v>
      </c>
      <c r="BK77" s="156"/>
      <c r="BL77" s="156"/>
      <c r="BM77" s="156"/>
      <c r="BN77" s="156"/>
      <c r="BO77" s="156"/>
      <c r="BP77" s="156">
        <v>2</v>
      </c>
      <c r="BQ77" s="156">
        <v>1.5</v>
      </c>
      <c r="BR77" s="156" t="s">
        <v>932</v>
      </c>
      <c r="BS77" s="156">
        <v>12</v>
      </c>
      <c r="BT77" s="156">
        <v>6</v>
      </c>
      <c r="BU77" s="156" t="s">
        <v>932</v>
      </c>
      <c r="BV77" s="156" t="s">
        <v>290</v>
      </c>
      <c r="BW77" s="156" t="s">
        <v>290</v>
      </c>
      <c r="BX77" s="156" t="s">
        <v>290</v>
      </c>
      <c r="BY77" s="156">
        <v>0</v>
      </c>
      <c r="BZ77" s="156">
        <v>6</v>
      </c>
      <c r="CA77" s="156">
        <v>0</v>
      </c>
      <c r="CB77" s="156">
        <v>16</v>
      </c>
      <c r="CC77" s="156">
        <v>0</v>
      </c>
      <c r="CD77" s="157" t="s">
        <v>291</v>
      </c>
      <c r="CE77" s="159">
        <v>1</v>
      </c>
      <c r="CF77" s="157"/>
      <c r="CG77" s="157"/>
      <c r="CH77" s="157">
        <v>0.7083333333333334</v>
      </c>
      <c r="CI77" s="157">
        <v>0.375</v>
      </c>
      <c r="CJ77" s="157"/>
      <c r="CK77" s="157"/>
      <c r="CL77" s="156" t="s">
        <v>292</v>
      </c>
      <c r="CM77" s="157" t="s">
        <v>305</v>
      </c>
      <c r="CN77" s="159">
        <v>1</v>
      </c>
      <c r="CO77" s="157"/>
      <c r="CP77" s="157"/>
      <c r="CQ77" s="157">
        <v>0.375</v>
      </c>
      <c r="CR77" s="157">
        <v>0.7083333333333334</v>
      </c>
      <c r="CS77" s="157"/>
      <c r="CT77" s="157"/>
      <c r="CU77" s="156" t="s">
        <v>933</v>
      </c>
      <c r="CV77" s="156">
        <v>1516</v>
      </c>
      <c r="CW77" s="156">
        <v>1392</v>
      </c>
      <c r="CX77" s="156">
        <v>1414</v>
      </c>
      <c r="CY77" s="156" t="s">
        <v>288</v>
      </c>
      <c r="CZ77" s="156" t="s">
        <v>288</v>
      </c>
      <c r="DA77" s="156" t="s">
        <v>288</v>
      </c>
      <c r="DB77" s="156" t="s">
        <v>290</v>
      </c>
      <c r="DC77" s="156" t="s">
        <v>290</v>
      </c>
      <c r="DD77" s="156" t="s">
        <v>288</v>
      </c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56"/>
      <c r="DV77" s="156"/>
      <c r="DW77" s="156"/>
      <c r="DX77" s="156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6"/>
      <c r="EV77" s="156"/>
      <c r="EW77" s="156"/>
      <c r="EX77" s="156"/>
      <c r="EY77" s="156"/>
      <c r="EZ77" s="156"/>
      <c r="FA77" s="156"/>
      <c r="FB77" s="156"/>
      <c r="FC77" s="156"/>
      <c r="FD77" s="156"/>
      <c r="FE77" s="156"/>
      <c r="FF77" s="156"/>
      <c r="FG77" s="156"/>
      <c r="FH77" s="156"/>
      <c r="FI77" s="156"/>
      <c r="FJ77" s="156"/>
      <c r="FK77" s="156"/>
      <c r="FL77" s="156"/>
      <c r="FM77" s="156"/>
      <c r="FN77" s="156"/>
      <c r="FO77" s="156"/>
      <c r="FP77" s="156"/>
      <c r="FQ77" s="156"/>
      <c r="FR77" s="156"/>
      <c r="FS77" s="156"/>
      <c r="FT77" s="156"/>
      <c r="FU77" s="156"/>
      <c r="FV77" s="156" t="s">
        <v>288</v>
      </c>
      <c r="FW77" s="156" t="s">
        <v>290</v>
      </c>
      <c r="FX77" s="156" t="s">
        <v>290</v>
      </c>
      <c r="FY77" s="156" t="s">
        <v>288</v>
      </c>
      <c r="FZ77" s="156" t="s">
        <v>936</v>
      </c>
      <c r="GA77" s="156"/>
      <c r="GB77" s="156"/>
      <c r="GC77" s="156"/>
      <c r="GD77" s="156"/>
      <c r="GE77" s="156"/>
      <c r="GF77" s="156"/>
      <c r="GG77" s="156"/>
      <c r="GH77" s="156"/>
      <c r="GI77" s="156"/>
      <c r="GJ77" s="156"/>
      <c r="GK77" s="156"/>
      <c r="GL77" s="156"/>
      <c r="GM77" s="156"/>
      <c r="GN77" s="156"/>
      <c r="GO77" s="156"/>
      <c r="GP77" s="156"/>
      <c r="GQ77" s="156"/>
      <c r="GR77" s="156"/>
      <c r="GS77" s="156"/>
      <c r="GT77" s="156"/>
      <c r="GU77" s="156"/>
      <c r="GV77" s="156"/>
      <c r="GW77" s="156"/>
      <c r="GX77" s="156"/>
      <c r="GY77" s="156"/>
      <c r="GZ77" s="156"/>
      <c r="HA77" s="156"/>
      <c r="HB77" s="156"/>
      <c r="HC77" s="156"/>
      <c r="HD77" s="156"/>
      <c r="HE77" s="156"/>
      <c r="HF77" s="156"/>
      <c r="HG77" s="156"/>
      <c r="HH77" s="156"/>
      <c r="HI77" s="156"/>
      <c r="HJ77" s="156"/>
      <c r="HK77" s="156"/>
      <c r="HL77" s="156"/>
      <c r="HM77" s="156"/>
      <c r="HN77" s="156"/>
      <c r="HO77" s="156"/>
      <c r="HP77" s="156">
        <v>0</v>
      </c>
      <c r="HQ77" s="156">
        <v>8</v>
      </c>
      <c r="HR77" s="156">
        <v>8</v>
      </c>
      <c r="HS77" s="156">
        <v>42</v>
      </c>
      <c r="HT77" s="156" t="s">
        <v>290</v>
      </c>
      <c r="HU77" s="156" t="s">
        <v>290</v>
      </c>
      <c r="HV77" s="156" t="s">
        <v>290</v>
      </c>
      <c r="HW77" s="156" t="s">
        <v>290</v>
      </c>
      <c r="HX77" s="156" t="s">
        <v>290</v>
      </c>
      <c r="HY77" s="156" t="s">
        <v>290</v>
      </c>
      <c r="HZ77" s="156" t="s">
        <v>290</v>
      </c>
      <c r="IA77" s="156" t="s">
        <v>290</v>
      </c>
      <c r="IB77" s="156" t="s">
        <v>290</v>
      </c>
      <c r="IC77" s="156" t="s">
        <v>290</v>
      </c>
      <c r="ID77" s="156" t="s">
        <v>290</v>
      </c>
      <c r="IE77" s="159" t="s">
        <v>290</v>
      </c>
      <c r="IF77" s="159" t="s">
        <v>290</v>
      </c>
      <c r="IG77" s="156" t="s">
        <v>290</v>
      </c>
      <c r="IH77" s="156" t="s">
        <v>290</v>
      </c>
      <c r="II77" s="156" t="s">
        <v>290</v>
      </c>
      <c r="IJ77" s="156" t="s">
        <v>333</v>
      </c>
      <c r="IK77" s="156" t="s">
        <v>325</v>
      </c>
      <c r="IL77" s="158">
        <v>39079</v>
      </c>
      <c r="IM77" s="158">
        <v>0</v>
      </c>
      <c r="IN77" s="156" t="s">
        <v>288</v>
      </c>
      <c r="IO77" s="156" t="s">
        <v>288</v>
      </c>
      <c r="IP77" s="156" t="s">
        <v>288</v>
      </c>
      <c r="IQ77" s="156" t="s">
        <v>290</v>
      </c>
      <c r="IR77" s="156" t="s">
        <v>290</v>
      </c>
      <c r="IS77" s="156"/>
      <c r="IT77" s="156">
        <v>6</v>
      </c>
      <c r="IU77" s="156"/>
      <c r="IV77" s="156"/>
      <c r="IW77" s="156"/>
      <c r="IX77" s="156"/>
      <c r="IY77" s="156"/>
    </row>
    <row r="78" spans="1:259" ht="15">
      <c r="A78" s="156">
        <v>74</v>
      </c>
      <c r="B78" s="156" t="s">
        <v>782</v>
      </c>
      <c r="C78" s="156" t="s">
        <v>783</v>
      </c>
      <c r="D78" s="156">
        <v>972</v>
      </c>
      <c r="E78" s="156" t="s">
        <v>309</v>
      </c>
      <c r="F78" s="156">
        <v>319</v>
      </c>
      <c r="G78" s="156" t="s">
        <v>785</v>
      </c>
      <c r="H78" s="156" t="s">
        <v>784</v>
      </c>
      <c r="I78" s="156" t="s">
        <v>786</v>
      </c>
      <c r="J78" s="156" t="s">
        <v>283</v>
      </c>
      <c r="K78" s="156" t="s">
        <v>1463</v>
      </c>
      <c r="L78" s="156" t="s">
        <v>1464</v>
      </c>
      <c r="M78" s="156" t="s">
        <v>1012</v>
      </c>
      <c r="N78" s="156" t="s">
        <v>287</v>
      </c>
      <c r="O78" s="156" t="s">
        <v>288</v>
      </c>
      <c r="P78" s="156" t="s">
        <v>1012</v>
      </c>
      <c r="Q78" s="156" t="s">
        <v>287</v>
      </c>
      <c r="R78" s="156" t="s">
        <v>288</v>
      </c>
      <c r="S78" s="156"/>
      <c r="T78" s="156"/>
      <c r="U78" s="156"/>
      <c r="V78" s="156">
        <v>1</v>
      </c>
      <c r="W78" s="156">
        <v>1</v>
      </c>
      <c r="X78" s="156">
        <v>0</v>
      </c>
      <c r="Y78" s="156">
        <v>0</v>
      </c>
      <c r="Z78" s="156">
        <v>0</v>
      </c>
      <c r="AA78" s="156">
        <v>2</v>
      </c>
      <c r="AB78" s="156">
        <v>2</v>
      </c>
      <c r="AC78" s="156">
        <v>1</v>
      </c>
      <c r="AD78" s="156">
        <v>6</v>
      </c>
      <c r="AE78" s="156">
        <v>11</v>
      </c>
      <c r="AF78" s="156">
        <v>0</v>
      </c>
      <c r="AG78" s="156">
        <v>0</v>
      </c>
      <c r="AH78" s="156">
        <v>25</v>
      </c>
      <c r="AI78" s="156">
        <v>9</v>
      </c>
      <c r="AJ78" s="156">
        <v>0</v>
      </c>
      <c r="AK78" s="156">
        <v>0</v>
      </c>
      <c r="AL78" s="156">
        <v>6</v>
      </c>
      <c r="AM78" s="156">
        <v>6</v>
      </c>
      <c r="AN78" s="156">
        <v>0</v>
      </c>
      <c r="AO78" s="156">
        <v>3</v>
      </c>
      <c r="AP78" s="156">
        <v>0</v>
      </c>
      <c r="AQ78" s="156">
        <v>0</v>
      </c>
      <c r="AR78" s="156">
        <v>4</v>
      </c>
      <c r="AS78" s="156">
        <v>4</v>
      </c>
      <c r="AT78" s="156" t="s">
        <v>931</v>
      </c>
      <c r="AU78" s="156">
        <v>20</v>
      </c>
      <c r="AV78" s="156">
        <v>10</v>
      </c>
      <c r="AW78" s="156" t="s">
        <v>932</v>
      </c>
      <c r="AX78" s="156">
        <v>40</v>
      </c>
      <c r="AY78" s="156" t="s">
        <v>932</v>
      </c>
      <c r="AZ78" s="156"/>
      <c r="BA78" s="156"/>
      <c r="BB78" s="156"/>
      <c r="BC78" s="156">
        <v>13</v>
      </c>
      <c r="BD78" s="156">
        <v>10</v>
      </c>
      <c r="BE78" s="156" t="s">
        <v>932</v>
      </c>
      <c r="BF78" s="156">
        <v>74</v>
      </c>
      <c r="BG78" s="156" t="s">
        <v>932</v>
      </c>
      <c r="BH78" s="156"/>
      <c r="BI78" s="156"/>
      <c r="BJ78" s="156"/>
      <c r="BK78" s="156">
        <v>5</v>
      </c>
      <c r="BL78" s="156">
        <v>10</v>
      </c>
      <c r="BM78" s="156" t="s">
        <v>932</v>
      </c>
      <c r="BN78" s="156">
        <v>2.5</v>
      </c>
      <c r="BO78" s="156" t="s">
        <v>932</v>
      </c>
      <c r="BP78" s="156">
        <v>2</v>
      </c>
      <c r="BQ78" s="156" t="s">
        <v>1465</v>
      </c>
      <c r="BR78" s="156" t="s">
        <v>360</v>
      </c>
      <c r="BS78" s="156">
        <v>2</v>
      </c>
      <c r="BT78" s="156">
        <v>2</v>
      </c>
      <c r="BU78" s="156" t="s">
        <v>360</v>
      </c>
      <c r="BV78" s="156" t="s">
        <v>290</v>
      </c>
      <c r="BW78" s="156" t="s">
        <v>288</v>
      </c>
      <c r="BX78" s="156" t="s">
        <v>290</v>
      </c>
      <c r="BY78" s="156">
        <v>6</v>
      </c>
      <c r="BZ78" s="156">
        <v>10</v>
      </c>
      <c r="CA78" s="156">
        <v>0</v>
      </c>
      <c r="CB78" s="156">
        <v>9</v>
      </c>
      <c r="CC78" s="156">
        <v>0</v>
      </c>
      <c r="CD78" s="157" t="s">
        <v>303</v>
      </c>
      <c r="CE78" s="159">
        <v>1</v>
      </c>
      <c r="CF78" s="157">
        <v>0.7291666666666666</v>
      </c>
      <c r="CG78" s="157">
        <v>0.375</v>
      </c>
      <c r="CH78" s="157"/>
      <c r="CI78" s="157"/>
      <c r="CJ78" s="157"/>
      <c r="CK78" s="157"/>
      <c r="CL78" s="156" t="s">
        <v>292</v>
      </c>
      <c r="CM78" s="157" t="s">
        <v>305</v>
      </c>
      <c r="CN78" s="159">
        <v>1</v>
      </c>
      <c r="CO78" s="157">
        <v>0.375</v>
      </c>
      <c r="CP78" s="157">
        <v>0.7291666666666666</v>
      </c>
      <c r="CQ78" s="157"/>
      <c r="CR78" s="157"/>
      <c r="CS78" s="157"/>
      <c r="CT78" s="157"/>
      <c r="CU78" s="156" t="s">
        <v>933</v>
      </c>
      <c r="CV78" s="156">
        <v>887</v>
      </c>
      <c r="CW78" s="156">
        <v>855</v>
      </c>
      <c r="CX78" s="156">
        <v>4051</v>
      </c>
      <c r="CY78" s="156" t="s">
        <v>288</v>
      </c>
      <c r="CZ78" s="156" t="s">
        <v>288</v>
      </c>
      <c r="DA78" s="156" t="s">
        <v>288</v>
      </c>
      <c r="DB78" s="156" t="s">
        <v>288</v>
      </c>
      <c r="DC78" s="156" t="s">
        <v>290</v>
      </c>
      <c r="DD78" s="156" t="s">
        <v>288</v>
      </c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6"/>
      <c r="DT78" s="156"/>
      <c r="DU78" s="156"/>
      <c r="DV78" s="156"/>
      <c r="DW78" s="156"/>
      <c r="DX78" s="156"/>
      <c r="DY78" s="156"/>
      <c r="DZ78" s="156"/>
      <c r="EA78" s="156"/>
      <c r="EB78" s="156"/>
      <c r="EC78" s="156"/>
      <c r="ED78" s="156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/>
      <c r="EO78" s="156"/>
      <c r="EP78" s="156"/>
      <c r="EQ78" s="156"/>
      <c r="ER78" s="156"/>
      <c r="ES78" s="156"/>
      <c r="ET78" s="156"/>
      <c r="EU78" s="156"/>
      <c r="EV78" s="156"/>
      <c r="EW78" s="156"/>
      <c r="EX78" s="156"/>
      <c r="EY78" s="156"/>
      <c r="EZ78" s="156"/>
      <c r="FA78" s="156"/>
      <c r="FB78" s="156"/>
      <c r="FC78" s="156"/>
      <c r="FD78" s="156"/>
      <c r="FE78" s="156"/>
      <c r="FF78" s="156"/>
      <c r="FG78" s="156"/>
      <c r="FH78" s="156"/>
      <c r="FI78" s="156"/>
      <c r="FJ78" s="156"/>
      <c r="FK78" s="156"/>
      <c r="FL78" s="156"/>
      <c r="FM78" s="156"/>
      <c r="FN78" s="156"/>
      <c r="FO78" s="156"/>
      <c r="FP78" s="156"/>
      <c r="FQ78" s="156"/>
      <c r="FR78" s="156"/>
      <c r="FS78" s="156"/>
      <c r="FT78" s="156"/>
      <c r="FU78" s="156"/>
      <c r="FV78" s="156" t="s">
        <v>288</v>
      </c>
      <c r="FW78" s="156" t="s">
        <v>288</v>
      </c>
      <c r="FX78" s="156" t="s">
        <v>787</v>
      </c>
      <c r="FY78" s="156" t="s">
        <v>288</v>
      </c>
      <c r="FZ78" s="156" t="s">
        <v>936</v>
      </c>
      <c r="GA78" s="156"/>
      <c r="GB78" s="156"/>
      <c r="GC78" s="156"/>
      <c r="GD78" s="156"/>
      <c r="GE78" s="156"/>
      <c r="GF78" s="156" t="s">
        <v>290</v>
      </c>
      <c r="GG78" s="156"/>
      <c r="GH78" s="156"/>
      <c r="GI78" s="156"/>
      <c r="GJ78" s="156"/>
      <c r="GK78" s="156"/>
      <c r="GL78" s="156"/>
      <c r="GM78" s="156"/>
      <c r="GN78" s="156"/>
      <c r="GO78" s="156"/>
      <c r="GP78" s="156"/>
      <c r="GQ78" s="156"/>
      <c r="GR78" s="156"/>
      <c r="GS78" s="156"/>
      <c r="GT78" s="156"/>
      <c r="GU78" s="156"/>
      <c r="GV78" s="156"/>
      <c r="GW78" s="156"/>
      <c r="GX78" s="156"/>
      <c r="GY78" s="156"/>
      <c r="GZ78" s="156"/>
      <c r="HA78" s="156"/>
      <c r="HB78" s="156"/>
      <c r="HC78" s="156"/>
      <c r="HD78" s="156"/>
      <c r="HE78" s="156"/>
      <c r="HF78" s="156"/>
      <c r="HG78" s="156"/>
      <c r="HH78" s="156"/>
      <c r="HI78" s="156"/>
      <c r="HJ78" s="156"/>
      <c r="HK78" s="156"/>
      <c r="HL78" s="156"/>
      <c r="HM78" s="156"/>
      <c r="HN78" s="156"/>
      <c r="HO78" s="156"/>
      <c r="HP78" s="156">
        <v>0</v>
      </c>
      <c r="HQ78" s="156">
        <v>0</v>
      </c>
      <c r="HR78" s="156">
        <v>0</v>
      </c>
      <c r="HS78" s="156">
        <v>92</v>
      </c>
      <c r="HT78" s="156" t="s">
        <v>290</v>
      </c>
      <c r="HU78" s="156">
        <v>131</v>
      </c>
      <c r="HV78" s="156">
        <v>130</v>
      </c>
      <c r="HW78" s="156" t="s">
        <v>290</v>
      </c>
      <c r="HX78" s="156" t="s">
        <v>290</v>
      </c>
      <c r="HY78" s="156" t="s">
        <v>290</v>
      </c>
      <c r="HZ78" s="156" t="s">
        <v>290</v>
      </c>
      <c r="IA78" s="156" t="s">
        <v>290</v>
      </c>
      <c r="IB78" s="156" t="s">
        <v>290</v>
      </c>
      <c r="IC78" s="156" t="s">
        <v>290</v>
      </c>
      <c r="ID78" s="156" t="s">
        <v>290</v>
      </c>
      <c r="IE78" s="159">
        <v>87</v>
      </c>
      <c r="IF78" s="159" t="s">
        <v>290</v>
      </c>
      <c r="IG78" s="156" t="s">
        <v>290</v>
      </c>
      <c r="IH78" s="156" t="s">
        <v>290</v>
      </c>
      <c r="II78" s="156" t="s">
        <v>290</v>
      </c>
      <c r="IJ78" s="156" t="s">
        <v>1013</v>
      </c>
      <c r="IK78" s="156" t="s">
        <v>673</v>
      </c>
      <c r="IL78" s="158" t="s">
        <v>1119</v>
      </c>
      <c r="IM78" s="158">
        <v>41275</v>
      </c>
      <c r="IN78" s="156" t="s">
        <v>288</v>
      </c>
      <c r="IO78" s="156" t="s">
        <v>288</v>
      </c>
      <c r="IP78" s="156" t="s">
        <v>288</v>
      </c>
      <c r="IQ78" s="156" t="s">
        <v>288</v>
      </c>
      <c r="IR78" s="156" t="s">
        <v>288</v>
      </c>
      <c r="IS78" s="156"/>
      <c r="IT78" s="156">
        <v>6</v>
      </c>
      <c r="IU78" s="156"/>
      <c r="IV78" s="156"/>
      <c r="IW78" s="156"/>
      <c r="IX78" s="156"/>
      <c r="IY78" s="156" t="s">
        <v>296</v>
      </c>
    </row>
    <row r="79" spans="1:259" ht="15">
      <c r="A79" s="156">
        <v>75</v>
      </c>
      <c r="B79" s="156" t="s">
        <v>782</v>
      </c>
      <c r="C79" s="156" t="s">
        <v>788</v>
      </c>
      <c r="D79" s="156">
        <v>458</v>
      </c>
      <c r="E79" s="156" t="s">
        <v>309</v>
      </c>
      <c r="F79" s="156">
        <v>31</v>
      </c>
      <c r="G79" s="156" t="s">
        <v>790</v>
      </c>
      <c r="H79" s="156" t="s">
        <v>789</v>
      </c>
      <c r="I79" s="156" t="s">
        <v>791</v>
      </c>
      <c r="J79" s="156">
        <v>3563</v>
      </c>
      <c r="K79" s="156" t="s">
        <v>1014</v>
      </c>
      <c r="L79" s="156" t="s">
        <v>792</v>
      </c>
      <c r="M79" s="156" t="s">
        <v>1015</v>
      </c>
      <c r="N79" s="156" t="s">
        <v>314</v>
      </c>
      <c r="O79" s="156" t="s">
        <v>290</v>
      </c>
      <c r="P79" s="156"/>
      <c r="Q79" s="156"/>
      <c r="R79" s="156"/>
      <c r="S79" s="156"/>
      <c r="T79" s="156"/>
      <c r="U79" s="156"/>
      <c r="V79" s="156">
        <v>1</v>
      </c>
      <c r="W79" s="156">
        <v>0</v>
      </c>
      <c r="X79" s="156">
        <v>0</v>
      </c>
      <c r="Y79" s="156">
        <v>0</v>
      </c>
      <c r="Z79" s="156">
        <v>0</v>
      </c>
      <c r="AA79" s="156">
        <v>0</v>
      </c>
      <c r="AB79" s="156">
        <v>1</v>
      </c>
      <c r="AC79" s="156">
        <v>1</v>
      </c>
      <c r="AD79" s="156">
        <v>0</v>
      </c>
      <c r="AE79" s="156">
        <v>1</v>
      </c>
      <c r="AF79" s="156">
        <v>0</v>
      </c>
      <c r="AG79" s="156">
        <v>0</v>
      </c>
      <c r="AH79" s="156">
        <v>3</v>
      </c>
      <c r="AI79" s="156">
        <v>1</v>
      </c>
      <c r="AJ79" s="156">
        <v>0</v>
      </c>
      <c r="AK79" s="156">
        <v>0</v>
      </c>
      <c r="AL79" s="156">
        <v>0</v>
      </c>
      <c r="AM79" s="156">
        <v>0</v>
      </c>
      <c r="AN79" s="156">
        <v>0</v>
      </c>
      <c r="AO79" s="156">
        <v>0</v>
      </c>
      <c r="AP79" s="156">
        <v>0</v>
      </c>
      <c r="AQ79" s="156">
        <v>0</v>
      </c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>
        <v>1</v>
      </c>
      <c r="BI79" s="156">
        <v>1</v>
      </c>
      <c r="BJ79" s="156" t="s">
        <v>932</v>
      </c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 t="s">
        <v>290</v>
      </c>
      <c r="BW79" s="156" t="s">
        <v>290</v>
      </c>
      <c r="BX79" s="156" t="s">
        <v>290</v>
      </c>
      <c r="BY79" s="156">
        <v>0</v>
      </c>
      <c r="BZ79" s="156">
        <v>3</v>
      </c>
      <c r="CA79" s="156">
        <v>0</v>
      </c>
      <c r="CB79" s="156">
        <v>16</v>
      </c>
      <c r="CC79" s="156">
        <v>0</v>
      </c>
      <c r="CD79" s="157" t="s">
        <v>303</v>
      </c>
      <c r="CE79" s="159">
        <v>1</v>
      </c>
      <c r="CF79" s="157">
        <v>0.7291666666666666</v>
      </c>
      <c r="CG79" s="157">
        <v>0.375</v>
      </c>
      <c r="CH79" s="157"/>
      <c r="CI79" s="157"/>
      <c r="CJ79" s="157"/>
      <c r="CK79" s="157"/>
      <c r="CL79" s="156" t="s">
        <v>292</v>
      </c>
      <c r="CM79" s="157" t="s">
        <v>305</v>
      </c>
      <c r="CN79" s="159">
        <v>1</v>
      </c>
      <c r="CO79" s="157">
        <v>0.375</v>
      </c>
      <c r="CP79" s="157">
        <v>0.7291666666666666</v>
      </c>
      <c r="CQ79" s="157"/>
      <c r="CR79" s="157"/>
      <c r="CS79" s="157"/>
      <c r="CT79" s="157"/>
      <c r="CU79" s="156" t="s">
        <v>952</v>
      </c>
      <c r="CV79" s="156">
        <v>0</v>
      </c>
      <c r="CW79" s="156">
        <v>343</v>
      </c>
      <c r="CX79" s="156">
        <v>1974</v>
      </c>
      <c r="CY79" s="156" t="s">
        <v>288</v>
      </c>
      <c r="CZ79" s="156" t="s">
        <v>288</v>
      </c>
      <c r="DA79" s="156" t="s">
        <v>288</v>
      </c>
      <c r="DB79" s="156" t="s">
        <v>290</v>
      </c>
      <c r="DC79" s="156" t="s">
        <v>290</v>
      </c>
      <c r="DD79" s="156" t="s">
        <v>288</v>
      </c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/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56"/>
      <c r="FV79" s="156" t="s">
        <v>288</v>
      </c>
      <c r="FW79" s="156" t="s">
        <v>290</v>
      </c>
      <c r="FX79" s="156" t="s">
        <v>290</v>
      </c>
      <c r="FY79" s="156" t="s">
        <v>288</v>
      </c>
      <c r="FZ79" s="156" t="s">
        <v>934</v>
      </c>
      <c r="GA79" s="156"/>
      <c r="GB79" s="156"/>
      <c r="GC79" s="156"/>
      <c r="GD79" s="156"/>
      <c r="GE79" s="156"/>
      <c r="GF79" s="156" t="s">
        <v>290</v>
      </c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  <c r="GU79" s="156"/>
      <c r="GV79" s="156"/>
      <c r="GW79" s="156"/>
      <c r="GX79" s="156"/>
      <c r="GY79" s="156"/>
      <c r="GZ79" s="156"/>
      <c r="HA79" s="156"/>
      <c r="HB79" s="156"/>
      <c r="HC79" s="156"/>
      <c r="HD79" s="156"/>
      <c r="HE79" s="156"/>
      <c r="HF79" s="156"/>
      <c r="HG79" s="156"/>
      <c r="HH79" s="156"/>
      <c r="HI79" s="156"/>
      <c r="HJ79" s="156"/>
      <c r="HK79" s="156"/>
      <c r="HL79" s="156"/>
      <c r="HM79" s="156"/>
      <c r="HN79" s="156"/>
      <c r="HO79" s="156"/>
      <c r="HP79" s="156" t="s">
        <v>290</v>
      </c>
      <c r="HQ79" s="156" t="s">
        <v>290</v>
      </c>
      <c r="HR79" s="156" t="s">
        <v>290</v>
      </c>
      <c r="HS79" s="156" t="s">
        <v>290</v>
      </c>
      <c r="HT79" s="156" t="s">
        <v>290</v>
      </c>
      <c r="HU79" s="156" t="s">
        <v>290</v>
      </c>
      <c r="HV79" s="156" t="s">
        <v>290</v>
      </c>
      <c r="HW79" s="156" t="s">
        <v>290</v>
      </c>
      <c r="HX79" s="156" t="s">
        <v>290</v>
      </c>
      <c r="HY79" s="156" t="s">
        <v>290</v>
      </c>
      <c r="HZ79" s="156" t="s">
        <v>290</v>
      </c>
      <c r="IA79" s="156" t="s">
        <v>290</v>
      </c>
      <c r="IB79" s="156" t="s">
        <v>290</v>
      </c>
      <c r="IC79" s="156" t="s">
        <v>290</v>
      </c>
      <c r="ID79" s="156" t="s">
        <v>290</v>
      </c>
      <c r="IE79" s="159" t="s">
        <v>290</v>
      </c>
      <c r="IF79" s="159" t="s">
        <v>290</v>
      </c>
      <c r="IG79" s="156" t="s">
        <v>290</v>
      </c>
      <c r="IH79" s="156" t="s">
        <v>290</v>
      </c>
      <c r="II79" s="156" t="s">
        <v>290</v>
      </c>
      <c r="IJ79" s="156" t="s">
        <v>793</v>
      </c>
      <c r="IK79" s="156" t="s">
        <v>673</v>
      </c>
      <c r="IL79" s="158">
        <v>38292</v>
      </c>
      <c r="IM79" s="158">
        <v>39873</v>
      </c>
      <c r="IN79" s="156" t="s">
        <v>288</v>
      </c>
      <c r="IO79" s="156" t="s">
        <v>288</v>
      </c>
      <c r="IP79" s="156" t="s">
        <v>288</v>
      </c>
      <c r="IQ79" s="156" t="s">
        <v>290</v>
      </c>
      <c r="IR79" s="156" t="s">
        <v>290</v>
      </c>
      <c r="IS79" s="156"/>
      <c r="IT79" s="156">
        <v>1</v>
      </c>
      <c r="IU79" s="156"/>
      <c r="IV79" s="156"/>
      <c r="IW79" s="156"/>
      <c r="IX79" s="156"/>
      <c r="IY79" s="156" t="s">
        <v>296</v>
      </c>
    </row>
    <row r="80" spans="1:259" ht="15">
      <c r="A80" s="156">
        <v>76</v>
      </c>
      <c r="B80" s="156" t="s">
        <v>758</v>
      </c>
      <c r="C80" s="156" t="s">
        <v>930</v>
      </c>
      <c r="D80" s="156">
        <v>389</v>
      </c>
      <c r="E80" s="156" t="s">
        <v>309</v>
      </c>
      <c r="F80" s="156">
        <v>40</v>
      </c>
      <c r="G80" s="156" t="s">
        <v>1016</v>
      </c>
      <c r="H80" s="156" t="s">
        <v>1017</v>
      </c>
      <c r="I80" s="156" t="s">
        <v>1018</v>
      </c>
      <c r="J80" s="156">
        <v>1775</v>
      </c>
      <c r="K80" s="156" t="s">
        <v>1019</v>
      </c>
      <c r="L80" s="156" t="s">
        <v>1020</v>
      </c>
      <c r="M80" s="156" t="s">
        <v>1466</v>
      </c>
      <c r="N80" s="156" t="s">
        <v>289</v>
      </c>
      <c r="O80" s="156" t="s">
        <v>290</v>
      </c>
      <c r="P80" s="156"/>
      <c r="Q80" s="156"/>
      <c r="R80" s="156"/>
      <c r="S80" s="156"/>
      <c r="T80" s="156"/>
      <c r="U80" s="156"/>
      <c r="V80" s="156">
        <v>0</v>
      </c>
      <c r="W80" s="156">
        <v>0</v>
      </c>
      <c r="X80" s="156">
        <v>0</v>
      </c>
      <c r="Y80" s="156">
        <v>1</v>
      </c>
      <c r="Z80" s="156">
        <v>0</v>
      </c>
      <c r="AA80" s="156">
        <v>0</v>
      </c>
      <c r="AB80" s="156">
        <v>0</v>
      </c>
      <c r="AC80" s="156">
        <v>0</v>
      </c>
      <c r="AD80" s="156">
        <v>2</v>
      </c>
      <c r="AE80" s="156">
        <v>1</v>
      </c>
      <c r="AF80" s="156">
        <v>0</v>
      </c>
      <c r="AG80" s="156">
        <v>0</v>
      </c>
      <c r="AH80" s="156">
        <v>3</v>
      </c>
      <c r="AI80" s="156">
        <v>2</v>
      </c>
      <c r="AJ80" s="156">
        <v>0</v>
      </c>
      <c r="AK80" s="156">
        <v>0</v>
      </c>
      <c r="AL80" s="156">
        <v>0</v>
      </c>
      <c r="AM80" s="156">
        <v>0</v>
      </c>
      <c r="AN80" s="156">
        <v>0</v>
      </c>
      <c r="AO80" s="156">
        <v>0</v>
      </c>
      <c r="AP80" s="156">
        <v>0</v>
      </c>
      <c r="AQ80" s="156">
        <v>0</v>
      </c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>
        <v>2</v>
      </c>
      <c r="BL80" s="156">
        <v>4</v>
      </c>
      <c r="BM80" s="156" t="s">
        <v>932</v>
      </c>
      <c r="BN80" s="156">
        <v>4</v>
      </c>
      <c r="BO80" s="156" t="s">
        <v>932</v>
      </c>
      <c r="BP80" s="156">
        <v>1</v>
      </c>
      <c r="BQ80" s="156">
        <v>1</v>
      </c>
      <c r="BR80" s="156" t="s">
        <v>932</v>
      </c>
      <c r="BS80" s="156"/>
      <c r="BT80" s="156"/>
      <c r="BU80" s="156"/>
      <c r="BV80" s="156" t="s">
        <v>290</v>
      </c>
      <c r="BW80" s="156" t="s">
        <v>288</v>
      </c>
      <c r="BX80" s="156" t="s">
        <v>290</v>
      </c>
      <c r="BY80" s="156">
        <v>0</v>
      </c>
      <c r="BZ80" s="156">
        <v>3</v>
      </c>
      <c r="CA80" s="156">
        <v>0</v>
      </c>
      <c r="CB80" s="156">
        <v>13</v>
      </c>
      <c r="CC80" s="156">
        <v>0</v>
      </c>
      <c r="CD80" s="157" t="s">
        <v>291</v>
      </c>
      <c r="CE80" s="159">
        <v>1</v>
      </c>
      <c r="CF80" s="157">
        <v>0</v>
      </c>
      <c r="CG80" s="157">
        <v>0</v>
      </c>
      <c r="CH80" s="157">
        <v>0.6875</v>
      </c>
      <c r="CI80" s="157">
        <v>0.027777777777777776</v>
      </c>
      <c r="CJ80" s="157"/>
      <c r="CK80" s="157"/>
      <c r="CL80" s="156" t="s">
        <v>293</v>
      </c>
      <c r="CM80" s="157" t="s">
        <v>305</v>
      </c>
      <c r="CN80" s="159">
        <v>1</v>
      </c>
      <c r="CO80" s="157">
        <v>0.3541666666666667</v>
      </c>
      <c r="CP80" s="157">
        <v>0.6944444444444445</v>
      </c>
      <c r="CQ80" s="157"/>
      <c r="CR80" s="157"/>
      <c r="CS80" s="157"/>
      <c r="CT80" s="157"/>
      <c r="CU80" s="156" t="s">
        <v>933</v>
      </c>
      <c r="CV80" s="156">
        <v>468</v>
      </c>
      <c r="CW80" s="156">
        <v>558</v>
      </c>
      <c r="CX80" s="156">
        <v>402</v>
      </c>
      <c r="CY80" s="156" t="s">
        <v>288</v>
      </c>
      <c r="CZ80" s="156" t="s">
        <v>288</v>
      </c>
      <c r="DA80" s="156" t="s">
        <v>288</v>
      </c>
      <c r="DB80" s="156" t="s">
        <v>290</v>
      </c>
      <c r="DC80" s="156" t="s">
        <v>290</v>
      </c>
      <c r="DD80" s="156" t="s">
        <v>288</v>
      </c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6"/>
      <c r="FF80" s="156"/>
      <c r="FG80" s="156"/>
      <c r="FH80" s="156"/>
      <c r="FI80" s="156"/>
      <c r="FJ80" s="156"/>
      <c r="FK80" s="156"/>
      <c r="FL80" s="156"/>
      <c r="FM80" s="156"/>
      <c r="FN80" s="156"/>
      <c r="FO80" s="156"/>
      <c r="FP80" s="156"/>
      <c r="FQ80" s="156"/>
      <c r="FR80" s="156"/>
      <c r="FS80" s="156"/>
      <c r="FT80" s="156"/>
      <c r="FU80" s="156"/>
      <c r="FV80" s="156" t="s">
        <v>288</v>
      </c>
      <c r="FW80" s="156" t="s">
        <v>288</v>
      </c>
      <c r="FX80" s="156" t="s">
        <v>288</v>
      </c>
      <c r="FY80" s="156" t="s">
        <v>288</v>
      </c>
      <c r="FZ80" s="156" t="s">
        <v>934</v>
      </c>
      <c r="GA80" s="156"/>
      <c r="GB80" s="156"/>
      <c r="GC80" s="156"/>
      <c r="GD80" s="156"/>
      <c r="GE80" s="156"/>
      <c r="GF80" s="156" t="s">
        <v>332</v>
      </c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/>
      <c r="GU80" s="156"/>
      <c r="GV80" s="156"/>
      <c r="GW80" s="156"/>
      <c r="GX80" s="156"/>
      <c r="GY80" s="156"/>
      <c r="GZ80" s="156"/>
      <c r="HA80" s="156"/>
      <c r="HB80" s="156"/>
      <c r="HC80" s="156"/>
      <c r="HD80" s="156"/>
      <c r="HE80" s="156"/>
      <c r="HF80" s="156"/>
      <c r="HG80" s="156"/>
      <c r="HH80" s="156"/>
      <c r="HI80" s="156"/>
      <c r="HJ80" s="156"/>
      <c r="HK80" s="156"/>
      <c r="HL80" s="156"/>
      <c r="HM80" s="156"/>
      <c r="HN80" s="156"/>
      <c r="HO80" s="156"/>
      <c r="HP80" s="156">
        <v>0</v>
      </c>
      <c r="HQ80" s="156">
        <v>0</v>
      </c>
      <c r="HR80" s="156">
        <v>0</v>
      </c>
      <c r="HS80" s="156">
        <v>35</v>
      </c>
      <c r="HT80" s="156">
        <v>0</v>
      </c>
      <c r="HU80" s="156" t="s">
        <v>290</v>
      </c>
      <c r="HV80" s="156" t="s">
        <v>290</v>
      </c>
      <c r="HW80" s="156" t="s">
        <v>290</v>
      </c>
      <c r="HX80" s="156" t="s">
        <v>290</v>
      </c>
      <c r="HY80" s="156" t="s">
        <v>290</v>
      </c>
      <c r="HZ80" s="156" t="s">
        <v>290</v>
      </c>
      <c r="IA80" s="156" t="s">
        <v>290</v>
      </c>
      <c r="IB80" s="156" t="s">
        <v>290</v>
      </c>
      <c r="IC80" s="156" t="s">
        <v>290</v>
      </c>
      <c r="ID80" s="156" t="s">
        <v>290</v>
      </c>
      <c r="IE80" s="159" t="s">
        <v>290</v>
      </c>
      <c r="IF80" s="159" t="s">
        <v>290</v>
      </c>
      <c r="IG80" s="156" t="s">
        <v>290</v>
      </c>
      <c r="IH80" s="156" t="s">
        <v>290</v>
      </c>
      <c r="II80" s="156" t="s">
        <v>290</v>
      </c>
      <c r="IJ80" s="156" t="s">
        <v>704</v>
      </c>
      <c r="IK80" s="156" t="s">
        <v>781</v>
      </c>
      <c r="IL80" s="158">
        <v>36617</v>
      </c>
      <c r="IM80" s="158">
        <v>41760</v>
      </c>
      <c r="IN80" s="156" t="s">
        <v>288</v>
      </c>
      <c r="IO80" s="156" t="s">
        <v>290</v>
      </c>
      <c r="IP80" s="156" t="s">
        <v>288</v>
      </c>
      <c r="IQ80" s="156" t="s">
        <v>290</v>
      </c>
      <c r="IR80" s="156" t="s">
        <v>288</v>
      </c>
      <c r="IS80" s="156"/>
      <c r="IT80" s="156">
        <v>6</v>
      </c>
      <c r="IU80" s="156"/>
      <c r="IV80" s="156"/>
      <c r="IW80" s="156"/>
      <c r="IX80" s="156"/>
      <c r="IY80" s="156" t="s">
        <v>296</v>
      </c>
    </row>
    <row r="81" spans="1:259" ht="15">
      <c r="A81" s="156">
        <v>77</v>
      </c>
      <c r="B81" s="156" t="s">
        <v>794</v>
      </c>
      <c r="C81" s="156" t="s">
        <v>795</v>
      </c>
      <c r="D81" s="156">
        <v>899</v>
      </c>
      <c r="E81" s="156" t="s">
        <v>309</v>
      </c>
      <c r="F81" s="156">
        <v>66</v>
      </c>
      <c r="G81" s="156" t="s">
        <v>797</v>
      </c>
      <c r="H81" s="156" t="s">
        <v>796</v>
      </c>
      <c r="I81" s="156" t="s">
        <v>1235</v>
      </c>
      <c r="J81" s="156" t="s">
        <v>283</v>
      </c>
      <c r="K81" s="156" t="s">
        <v>1236</v>
      </c>
      <c r="L81" s="156" t="s">
        <v>1237</v>
      </c>
      <c r="M81" s="156" t="s">
        <v>1467</v>
      </c>
      <c r="N81" s="156" t="s">
        <v>287</v>
      </c>
      <c r="O81" s="156" t="s">
        <v>288</v>
      </c>
      <c r="P81" s="156"/>
      <c r="Q81" s="156"/>
      <c r="R81" s="156"/>
      <c r="S81" s="156"/>
      <c r="T81" s="156"/>
      <c r="U81" s="156"/>
      <c r="V81" s="156">
        <v>0</v>
      </c>
      <c r="W81" s="156">
        <v>1</v>
      </c>
      <c r="X81" s="156">
        <v>0</v>
      </c>
      <c r="Y81" s="156">
        <v>0</v>
      </c>
      <c r="Z81" s="156">
        <v>0</v>
      </c>
      <c r="AA81" s="156">
        <v>0</v>
      </c>
      <c r="AB81" s="156">
        <v>1</v>
      </c>
      <c r="AC81" s="156">
        <v>0</v>
      </c>
      <c r="AD81" s="156">
        <v>3</v>
      </c>
      <c r="AE81" s="156">
        <v>6</v>
      </c>
      <c r="AF81" s="156">
        <v>0</v>
      </c>
      <c r="AG81" s="156">
        <v>0</v>
      </c>
      <c r="AH81" s="156">
        <v>12</v>
      </c>
      <c r="AI81" s="156">
        <v>6</v>
      </c>
      <c r="AJ81" s="156">
        <v>0</v>
      </c>
      <c r="AK81" s="156">
        <v>0</v>
      </c>
      <c r="AL81" s="156">
        <v>0</v>
      </c>
      <c r="AM81" s="156">
        <v>0</v>
      </c>
      <c r="AN81" s="156">
        <v>0</v>
      </c>
      <c r="AO81" s="156">
        <v>0</v>
      </c>
      <c r="AP81" s="156">
        <v>0</v>
      </c>
      <c r="AQ81" s="156">
        <v>1</v>
      </c>
      <c r="AR81" s="156">
        <v>2</v>
      </c>
      <c r="AS81" s="156">
        <v>2</v>
      </c>
      <c r="AT81" s="156" t="s">
        <v>931</v>
      </c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 t="s">
        <v>290</v>
      </c>
      <c r="BW81" s="156" t="s">
        <v>290</v>
      </c>
      <c r="BX81" s="156" t="s">
        <v>290</v>
      </c>
      <c r="BY81" s="156">
        <v>0</v>
      </c>
      <c r="BZ81" s="156">
        <v>7</v>
      </c>
      <c r="CA81" s="156">
        <v>0</v>
      </c>
      <c r="CB81" s="156">
        <v>11</v>
      </c>
      <c r="CC81" s="156">
        <v>0</v>
      </c>
      <c r="CD81" s="157" t="s">
        <v>291</v>
      </c>
      <c r="CE81" s="159">
        <v>1</v>
      </c>
      <c r="CF81" s="157">
        <v>0</v>
      </c>
      <c r="CG81" s="157">
        <v>0</v>
      </c>
      <c r="CH81" s="157">
        <v>0.6666666666666666</v>
      </c>
      <c r="CI81" s="157">
        <v>0.375</v>
      </c>
      <c r="CJ81" s="157"/>
      <c r="CK81" s="157"/>
      <c r="CL81" s="156" t="s">
        <v>292</v>
      </c>
      <c r="CM81" s="157" t="s">
        <v>305</v>
      </c>
      <c r="CN81" s="159">
        <v>1</v>
      </c>
      <c r="CO81" s="157">
        <v>0.3333333333333333</v>
      </c>
      <c r="CP81" s="157">
        <v>0.6875</v>
      </c>
      <c r="CQ81" s="157"/>
      <c r="CR81" s="157"/>
      <c r="CS81" s="157"/>
      <c r="CT81" s="157"/>
      <c r="CU81" s="156" t="s">
        <v>933</v>
      </c>
      <c r="CV81" s="156">
        <v>1099</v>
      </c>
      <c r="CW81" s="156" t="s">
        <v>1365</v>
      </c>
      <c r="CX81" s="156">
        <v>4529</v>
      </c>
      <c r="CY81" s="156" t="s">
        <v>288</v>
      </c>
      <c r="CZ81" s="156" t="s">
        <v>288</v>
      </c>
      <c r="DA81" s="156" t="s">
        <v>288</v>
      </c>
      <c r="DB81" s="156" t="s">
        <v>288</v>
      </c>
      <c r="DC81" s="156" t="s">
        <v>288</v>
      </c>
      <c r="DD81" s="156" t="s">
        <v>288</v>
      </c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 t="s">
        <v>288</v>
      </c>
      <c r="FW81" s="156" t="s">
        <v>290</v>
      </c>
      <c r="FX81" s="156" t="s">
        <v>290</v>
      </c>
      <c r="FY81" s="156" t="s">
        <v>288</v>
      </c>
      <c r="FZ81" s="156" t="s">
        <v>936</v>
      </c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 t="s">
        <v>290</v>
      </c>
      <c r="HQ81" s="156" t="s">
        <v>290</v>
      </c>
      <c r="HR81" s="156" t="s">
        <v>290</v>
      </c>
      <c r="HS81" s="156">
        <v>626</v>
      </c>
      <c r="HT81" s="156" t="s">
        <v>290</v>
      </c>
      <c r="HU81" s="156" t="s">
        <v>290</v>
      </c>
      <c r="HV81" s="156" t="s">
        <v>290</v>
      </c>
      <c r="HW81" s="156" t="s">
        <v>290</v>
      </c>
      <c r="HX81" s="156" t="s">
        <v>290</v>
      </c>
      <c r="HY81" s="156" t="s">
        <v>290</v>
      </c>
      <c r="HZ81" s="156" t="s">
        <v>290</v>
      </c>
      <c r="IA81" s="156" t="s">
        <v>290</v>
      </c>
      <c r="IB81" s="156" t="s">
        <v>290</v>
      </c>
      <c r="IC81" s="156" t="s">
        <v>290</v>
      </c>
      <c r="ID81" s="156" t="s">
        <v>290</v>
      </c>
      <c r="IE81" s="159" t="s">
        <v>290</v>
      </c>
      <c r="IF81" s="159" t="s">
        <v>290</v>
      </c>
      <c r="IG81" s="156" t="s">
        <v>290</v>
      </c>
      <c r="IH81" s="156" t="s">
        <v>290</v>
      </c>
      <c r="II81" s="156" t="s">
        <v>290</v>
      </c>
      <c r="IJ81" s="156" t="s">
        <v>361</v>
      </c>
      <c r="IK81" s="156" t="s">
        <v>799</v>
      </c>
      <c r="IL81" s="158">
        <v>34669</v>
      </c>
      <c r="IM81" s="158">
        <v>34669</v>
      </c>
      <c r="IN81" s="156" t="s">
        <v>288</v>
      </c>
      <c r="IO81" s="156" t="s">
        <v>288</v>
      </c>
      <c r="IP81" s="156" t="s">
        <v>288</v>
      </c>
      <c r="IQ81" s="156" t="s">
        <v>290</v>
      </c>
      <c r="IR81" s="156" t="s">
        <v>288</v>
      </c>
      <c r="IS81" s="156"/>
      <c r="IT81" s="156">
        <v>6</v>
      </c>
      <c r="IU81" s="156"/>
      <c r="IV81" s="156"/>
      <c r="IW81" s="156"/>
      <c r="IX81" s="156"/>
      <c r="IY81" s="156" t="s">
        <v>296</v>
      </c>
    </row>
    <row r="82" spans="1:259" ht="15">
      <c r="A82" s="156">
        <v>78</v>
      </c>
      <c r="B82" s="156" t="s">
        <v>800</v>
      </c>
      <c r="C82" s="156" t="s">
        <v>801</v>
      </c>
      <c r="D82" s="156">
        <v>1156</v>
      </c>
      <c r="E82" s="156" t="s">
        <v>309</v>
      </c>
      <c r="F82" s="156">
        <v>119</v>
      </c>
      <c r="G82" s="156" t="s">
        <v>802</v>
      </c>
      <c r="H82" s="156" t="s">
        <v>1238</v>
      </c>
      <c r="I82" s="156" t="s">
        <v>803</v>
      </c>
      <c r="J82" s="156">
        <v>6245</v>
      </c>
      <c r="K82" s="156" t="s">
        <v>1468</v>
      </c>
      <c r="L82" s="156" t="s">
        <v>805</v>
      </c>
      <c r="M82" s="156" t="s">
        <v>806</v>
      </c>
      <c r="N82" s="156" t="s">
        <v>1469</v>
      </c>
      <c r="O82" s="156" t="s">
        <v>290</v>
      </c>
      <c r="P82" s="156" t="s">
        <v>1021</v>
      </c>
      <c r="Q82" s="156" t="s">
        <v>1239</v>
      </c>
      <c r="R82" s="156" t="s">
        <v>290</v>
      </c>
      <c r="S82" s="156" t="s">
        <v>804</v>
      </c>
      <c r="T82" s="156" t="s">
        <v>807</v>
      </c>
      <c r="U82" s="156" t="s">
        <v>288</v>
      </c>
      <c r="V82" s="156">
        <v>0</v>
      </c>
      <c r="W82" s="156">
        <v>0</v>
      </c>
      <c r="X82" s="156">
        <v>0</v>
      </c>
      <c r="Y82" s="156">
        <v>0</v>
      </c>
      <c r="Z82" s="156">
        <v>0</v>
      </c>
      <c r="AA82" s="156">
        <v>1</v>
      </c>
      <c r="AB82" s="156">
        <v>0</v>
      </c>
      <c r="AC82" s="156">
        <v>1</v>
      </c>
      <c r="AD82" s="156">
        <v>3</v>
      </c>
      <c r="AE82" s="156">
        <v>7</v>
      </c>
      <c r="AF82" s="156">
        <v>0</v>
      </c>
      <c r="AG82" s="156">
        <v>0</v>
      </c>
      <c r="AH82" s="156">
        <v>11</v>
      </c>
      <c r="AI82" s="156">
        <v>4</v>
      </c>
      <c r="AJ82" s="156">
        <v>0</v>
      </c>
      <c r="AK82" s="156">
        <v>0</v>
      </c>
      <c r="AL82" s="156">
        <v>0.25</v>
      </c>
      <c r="AM82" s="156">
        <v>0.25</v>
      </c>
      <c r="AN82" s="156">
        <v>0</v>
      </c>
      <c r="AO82" s="156">
        <v>0</v>
      </c>
      <c r="AP82" s="156">
        <v>0</v>
      </c>
      <c r="AQ82" s="156">
        <v>0</v>
      </c>
      <c r="AR82" s="156">
        <v>2</v>
      </c>
      <c r="AS82" s="156">
        <v>2</v>
      </c>
      <c r="AT82" s="156" t="s">
        <v>931</v>
      </c>
      <c r="AU82" s="156">
        <v>40</v>
      </c>
      <c r="AV82" s="156">
        <v>30</v>
      </c>
      <c r="AW82" s="156" t="s">
        <v>935</v>
      </c>
      <c r="AX82" s="156">
        <v>30</v>
      </c>
      <c r="AY82" s="156" t="s">
        <v>935</v>
      </c>
      <c r="AZ82" s="156"/>
      <c r="BA82" s="156"/>
      <c r="BB82" s="156"/>
      <c r="BC82" s="156"/>
      <c r="BD82" s="156"/>
      <c r="BE82" s="156"/>
      <c r="BF82" s="156">
        <v>217</v>
      </c>
      <c r="BG82" s="156" t="s">
        <v>932</v>
      </c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 t="s">
        <v>288</v>
      </c>
      <c r="BW82" s="156" t="s">
        <v>288</v>
      </c>
      <c r="BX82" s="156" t="s">
        <v>290</v>
      </c>
      <c r="BY82" s="156">
        <v>0</v>
      </c>
      <c r="BZ82" s="156">
        <v>5</v>
      </c>
      <c r="CA82" s="156">
        <v>0</v>
      </c>
      <c r="CB82" s="156">
        <v>7</v>
      </c>
      <c r="CC82" s="156">
        <v>0</v>
      </c>
      <c r="CD82" s="157" t="s">
        <v>303</v>
      </c>
      <c r="CE82" s="159">
        <v>1</v>
      </c>
      <c r="CF82" s="157">
        <v>0.7291666666666666</v>
      </c>
      <c r="CG82" s="157">
        <v>0.375</v>
      </c>
      <c r="CH82" s="157"/>
      <c r="CI82" s="157"/>
      <c r="CJ82" s="157"/>
      <c r="CK82" s="157"/>
      <c r="CL82" s="156" t="s">
        <v>851</v>
      </c>
      <c r="CM82" s="157" t="s">
        <v>293</v>
      </c>
      <c r="CN82" s="159">
        <v>1</v>
      </c>
      <c r="CO82" s="157">
        <v>0.375</v>
      </c>
      <c r="CP82" s="157">
        <v>0.7291666666666666</v>
      </c>
      <c r="CQ82" s="157"/>
      <c r="CR82" s="157"/>
      <c r="CS82" s="157"/>
      <c r="CT82" s="157"/>
      <c r="CU82" s="156" t="s">
        <v>933</v>
      </c>
      <c r="CV82" s="156" t="s">
        <v>1470</v>
      </c>
      <c r="CW82" s="156" t="s">
        <v>1470</v>
      </c>
      <c r="CX82" s="156" t="s">
        <v>1470</v>
      </c>
      <c r="CY82" s="156" t="s">
        <v>288</v>
      </c>
      <c r="CZ82" s="156" t="s">
        <v>288</v>
      </c>
      <c r="DA82" s="156" t="s">
        <v>288</v>
      </c>
      <c r="DB82" s="156" t="s">
        <v>288</v>
      </c>
      <c r="DC82" s="156" t="s">
        <v>290</v>
      </c>
      <c r="DD82" s="156" t="s">
        <v>288</v>
      </c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  <c r="DZ82" s="156"/>
      <c r="EA82" s="156"/>
      <c r="EB82" s="156"/>
      <c r="EC82" s="156"/>
      <c r="ED82" s="156"/>
      <c r="EE82" s="156"/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156"/>
      <c r="FE82" s="156"/>
      <c r="FF82" s="156"/>
      <c r="FG82" s="156"/>
      <c r="FH82" s="156"/>
      <c r="FI82" s="156"/>
      <c r="FJ82" s="156"/>
      <c r="FK82" s="156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 t="s">
        <v>288</v>
      </c>
      <c r="FW82" s="156" t="s">
        <v>288</v>
      </c>
      <c r="FX82" s="156" t="s">
        <v>290</v>
      </c>
      <c r="FY82" s="156" t="s">
        <v>288</v>
      </c>
      <c r="FZ82" s="156" t="s">
        <v>936</v>
      </c>
      <c r="GA82" s="156"/>
      <c r="GB82" s="156"/>
      <c r="GC82" s="156"/>
      <c r="GD82" s="156"/>
      <c r="GE82" s="156"/>
      <c r="GF82" s="156" t="s">
        <v>517</v>
      </c>
      <c r="GG82" s="156"/>
      <c r="GH82" s="156"/>
      <c r="GI82" s="156"/>
      <c r="GJ82" s="156"/>
      <c r="GK82" s="156"/>
      <c r="GL82" s="156"/>
      <c r="GM82" s="156"/>
      <c r="GN82" s="156"/>
      <c r="GO82" s="156"/>
      <c r="GP82" s="156"/>
      <c r="GQ82" s="156"/>
      <c r="GR82" s="156"/>
      <c r="GS82" s="156"/>
      <c r="GT82" s="156"/>
      <c r="GU82" s="156"/>
      <c r="GV82" s="156"/>
      <c r="GW82" s="156"/>
      <c r="GX82" s="156"/>
      <c r="GY82" s="156"/>
      <c r="GZ82" s="156"/>
      <c r="HA82" s="156"/>
      <c r="HB82" s="156"/>
      <c r="HC82" s="156"/>
      <c r="HD82" s="156"/>
      <c r="HE82" s="156"/>
      <c r="HF82" s="156"/>
      <c r="HG82" s="156"/>
      <c r="HH82" s="156"/>
      <c r="HI82" s="156"/>
      <c r="HJ82" s="156"/>
      <c r="HK82" s="156"/>
      <c r="HL82" s="156"/>
      <c r="HM82" s="156"/>
      <c r="HN82" s="156"/>
      <c r="HO82" s="156"/>
      <c r="HP82" s="156">
        <v>0</v>
      </c>
      <c r="HQ82" s="156">
        <v>2</v>
      </c>
      <c r="HR82" s="156">
        <v>0</v>
      </c>
      <c r="HS82" s="156">
        <v>24</v>
      </c>
      <c r="HT82" s="156" t="s">
        <v>290</v>
      </c>
      <c r="HU82" s="156" t="s">
        <v>290</v>
      </c>
      <c r="HV82" s="156" t="s">
        <v>290</v>
      </c>
      <c r="HW82" s="156" t="s">
        <v>290</v>
      </c>
      <c r="HX82" s="156" t="s">
        <v>290</v>
      </c>
      <c r="HY82" s="156" t="s">
        <v>290</v>
      </c>
      <c r="HZ82" s="156" t="s">
        <v>290</v>
      </c>
      <c r="IA82" s="156" t="s">
        <v>290</v>
      </c>
      <c r="IB82" s="156" t="s">
        <v>290</v>
      </c>
      <c r="IC82" s="156" t="s">
        <v>290</v>
      </c>
      <c r="ID82" s="156" t="s">
        <v>290</v>
      </c>
      <c r="IE82" s="159" t="s">
        <v>290</v>
      </c>
      <c r="IF82" s="159" t="s">
        <v>290</v>
      </c>
      <c r="IG82" s="156" t="s">
        <v>290</v>
      </c>
      <c r="IH82" s="156" t="s">
        <v>290</v>
      </c>
      <c r="II82" s="156" t="s">
        <v>290</v>
      </c>
      <c r="IJ82" s="156" t="s">
        <v>318</v>
      </c>
      <c r="IK82" s="156" t="s">
        <v>319</v>
      </c>
      <c r="IL82" s="158">
        <v>35462</v>
      </c>
      <c r="IM82" s="158">
        <v>38077</v>
      </c>
      <c r="IN82" s="156" t="s">
        <v>288</v>
      </c>
      <c r="IO82" s="156" t="s">
        <v>288</v>
      </c>
      <c r="IP82" s="156" t="s">
        <v>288</v>
      </c>
      <c r="IQ82" s="156" t="s">
        <v>288</v>
      </c>
      <c r="IR82" s="156" t="s">
        <v>288</v>
      </c>
      <c r="IS82" s="156"/>
      <c r="IT82" s="156">
        <v>6</v>
      </c>
      <c r="IU82" s="156"/>
      <c r="IV82" s="156"/>
      <c r="IW82" s="156"/>
      <c r="IX82" s="156"/>
      <c r="IY82" s="156" t="s">
        <v>296</v>
      </c>
    </row>
    <row r="83" spans="1:259" ht="15">
      <c r="A83" s="156">
        <v>79</v>
      </c>
      <c r="B83" s="156" t="s">
        <v>808</v>
      </c>
      <c r="C83" s="156" t="s">
        <v>809</v>
      </c>
      <c r="D83" s="156">
        <v>835</v>
      </c>
      <c r="E83" s="156" t="s">
        <v>734</v>
      </c>
      <c r="F83" s="156">
        <v>126</v>
      </c>
      <c r="G83" s="156" t="s">
        <v>811</v>
      </c>
      <c r="H83" s="156" t="s">
        <v>810</v>
      </c>
      <c r="I83" s="156" t="s">
        <v>812</v>
      </c>
      <c r="J83" s="156">
        <v>4361</v>
      </c>
      <c r="K83" s="156" t="s">
        <v>1471</v>
      </c>
      <c r="L83" s="156" t="s">
        <v>1472</v>
      </c>
      <c r="M83" s="156" t="s">
        <v>1473</v>
      </c>
      <c r="N83" s="156" t="s">
        <v>314</v>
      </c>
      <c r="O83" s="156" t="s">
        <v>290</v>
      </c>
      <c r="P83" s="156"/>
      <c r="Q83" s="156"/>
      <c r="R83" s="156"/>
      <c r="S83" s="156"/>
      <c r="T83" s="156"/>
      <c r="U83" s="156"/>
      <c r="V83" s="156">
        <v>0</v>
      </c>
      <c r="W83" s="156">
        <v>0</v>
      </c>
      <c r="X83" s="156">
        <v>0</v>
      </c>
      <c r="Y83" s="156">
        <v>0</v>
      </c>
      <c r="Z83" s="156">
        <v>0</v>
      </c>
      <c r="AA83" s="156">
        <v>1</v>
      </c>
      <c r="AB83" s="156">
        <v>0</v>
      </c>
      <c r="AC83" s="156">
        <v>0</v>
      </c>
      <c r="AD83" s="156">
        <v>1</v>
      </c>
      <c r="AE83" s="156">
        <v>4</v>
      </c>
      <c r="AF83" s="156">
        <v>0</v>
      </c>
      <c r="AG83" s="156">
        <v>0</v>
      </c>
      <c r="AH83" s="156">
        <v>5</v>
      </c>
      <c r="AI83" s="156">
        <v>2</v>
      </c>
      <c r="AJ83" s="156">
        <v>0</v>
      </c>
      <c r="AK83" s="156">
        <v>0</v>
      </c>
      <c r="AL83" s="156">
        <v>0</v>
      </c>
      <c r="AM83" s="156">
        <v>0</v>
      </c>
      <c r="AN83" s="156">
        <v>0</v>
      </c>
      <c r="AO83" s="156">
        <v>0</v>
      </c>
      <c r="AP83" s="156">
        <v>0</v>
      </c>
      <c r="AQ83" s="156">
        <v>0</v>
      </c>
      <c r="AR83" s="156">
        <v>3</v>
      </c>
      <c r="AS83" s="156">
        <v>2</v>
      </c>
      <c r="AT83" s="156" t="s">
        <v>931</v>
      </c>
      <c r="AU83" s="156">
        <v>19</v>
      </c>
      <c r="AV83" s="156">
        <v>29</v>
      </c>
      <c r="AW83" s="156" t="s">
        <v>932</v>
      </c>
      <c r="AX83" s="156">
        <v>29</v>
      </c>
      <c r="AY83" s="156" t="s">
        <v>932</v>
      </c>
      <c r="AZ83" s="156"/>
      <c r="BA83" s="156"/>
      <c r="BB83" s="156"/>
      <c r="BC83" s="156"/>
      <c r="BD83" s="156"/>
      <c r="BE83" s="156"/>
      <c r="BF83" s="156"/>
      <c r="BG83" s="156"/>
      <c r="BH83" s="156">
        <v>1</v>
      </c>
      <c r="BI83" s="156">
        <v>1</v>
      </c>
      <c r="BJ83" s="156" t="s">
        <v>931</v>
      </c>
      <c r="BK83" s="156"/>
      <c r="BL83" s="156"/>
      <c r="BM83" s="156"/>
      <c r="BN83" s="156"/>
      <c r="BO83" s="156"/>
      <c r="BP83" s="156">
        <v>1</v>
      </c>
      <c r="BQ83" s="156">
        <v>3</v>
      </c>
      <c r="BR83" s="156" t="s">
        <v>360</v>
      </c>
      <c r="BS83" s="156"/>
      <c r="BT83" s="156"/>
      <c r="BU83" s="156"/>
      <c r="BV83" s="156" t="s">
        <v>288</v>
      </c>
      <c r="BW83" s="156" t="s">
        <v>290</v>
      </c>
      <c r="BX83" s="156" t="s">
        <v>288</v>
      </c>
      <c r="BY83" s="156">
        <v>2</v>
      </c>
      <c r="BZ83" s="156">
        <v>4</v>
      </c>
      <c r="CA83" s="156">
        <v>0</v>
      </c>
      <c r="CB83" s="156">
        <v>6</v>
      </c>
      <c r="CC83" s="156">
        <v>0</v>
      </c>
      <c r="CD83" s="157" t="s">
        <v>303</v>
      </c>
      <c r="CE83" s="159">
        <v>1</v>
      </c>
      <c r="CF83" s="157">
        <v>0.7083333333333334</v>
      </c>
      <c r="CG83" s="157">
        <v>0.3645833333333333</v>
      </c>
      <c r="CH83" s="157"/>
      <c r="CI83" s="157"/>
      <c r="CJ83" s="157"/>
      <c r="CK83" s="157"/>
      <c r="CL83" s="156" t="s">
        <v>292</v>
      </c>
      <c r="CM83" s="157" t="s">
        <v>305</v>
      </c>
      <c r="CN83" s="159">
        <v>1</v>
      </c>
      <c r="CO83" s="157">
        <v>0.3645833333333333</v>
      </c>
      <c r="CP83" s="157">
        <v>0.7083333333333334</v>
      </c>
      <c r="CQ83" s="157"/>
      <c r="CR83" s="157"/>
      <c r="CS83" s="157"/>
      <c r="CT83" s="157"/>
      <c r="CU83" s="156" t="s">
        <v>933</v>
      </c>
      <c r="CV83" s="156">
        <v>278</v>
      </c>
      <c r="CW83" s="156">
        <v>399</v>
      </c>
      <c r="CX83" s="156">
        <v>1635</v>
      </c>
      <c r="CY83" s="156" t="s">
        <v>288</v>
      </c>
      <c r="CZ83" s="156" t="s">
        <v>288</v>
      </c>
      <c r="DA83" s="156" t="s">
        <v>288</v>
      </c>
      <c r="DB83" s="156" t="s">
        <v>288</v>
      </c>
      <c r="DC83" s="156" t="s">
        <v>290</v>
      </c>
      <c r="DD83" s="156" t="s">
        <v>288</v>
      </c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 t="s">
        <v>288</v>
      </c>
      <c r="FW83" s="156" t="s">
        <v>290</v>
      </c>
      <c r="FX83" s="156" t="s">
        <v>290</v>
      </c>
      <c r="FY83" s="156" t="s">
        <v>288</v>
      </c>
      <c r="FZ83" s="156" t="s">
        <v>936</v>
      </c>
      <c r="GA83" s="156"/>
      <c r="GB83" s="156"/>
      <c r="GC83" s="156"/>
      <c r="GD83" s="156"/>
      <c r="GE83" s="156"/>
      <c r="GF83" s="156" t="s">
        <v>290</v>
      </c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  <c r="GU83" s="156"/>
      <c r="GV83" s="156"/>
      <c r="GW83" s="156"/>
      <c r="GX83" s="156"/>
      <c r="GY83" s="156"/>
      <c r="GZ83" s="156"/>
      <c r="HA83" s="156"/>
      <c r="HB83" s="156"/>
      <c r="HC83" s="156"/>
      <c r="HD83" s="156"/>
      <c r="HE83" s="156"/>
      <c r="HF83" s="156"/>
      <c r="HG83" s="156"/>
      <c r="HH83" s="156"/>
      <c r="HI83" s="156"/>
      <c r="HJ83" s="156"/>
      <c r="HK83" s="156"/>
      <c r="HL83" s="156"/>
      <c r="HM83" s="156"/>
      <c r="HN83" s="156"/>
      <c r="HO83" s="156"/>
      <c r="HP83" s="156">
        <v>0</v>
      </c>
      <c r="HQ83" s="156">
        <v>0</v>
      </c>
      <c r="HR83" s="156">
        <v>0</v>
      </c>
      <c r="HS83" s="156">
        <v>0</v>
      </c>
      <c r="HT83" s="156" t="s">
        <v>290</v>
      </c>
      <c r="HU83" s="156" t="s">
        <v>290</v>
      </c>
      <c r="HV83" s="156" t="s">
        <v>290</v>
      </c>
      <c r="HW83" s="156">
        <v>0</v>
      </c>
      <c r="HX83" s="156">
        <v>20</v>
      </c>
      <c r="HY83" s="156" t="s">
        <v>290</v>
      </c>
      <c r="HZ83" s="156" t="s">
        <v>290</v>
      </c>
      <c r="IA83" s="156" t="s">
        <v>290</v>
      </c>
      <c r="IB83" s="156" t="s">
        <v>290</v>
      </c>
      <c r="IC83" s="156" t="s">
        <v>290</v>
      </c>
      <c r="ID83" s="156" t="s">
        <v>290</v>
      </c>
      <c r="IE83" s="159" t="s">
        <v>290</v>
      </c>
      <c r="IF83" s="159" t="s">
        <v>290</v>
      </c>
      <c r="IG83" s="156" t="s">
        <v>290</v>
      </c>
      <c r="IH83" s="156" t="s">
        <v>290</v>
      </c>
      <c r="II83" s="156" t="s">
        <v>290</v>
      </c>
      <c r="IJ83" s="156" t="s">
        <v>399</v>
      </c>
      <c r="IK83" s="156" t="s">
        <v>362</v>
      </c>
      <c r="IL83" s="158">
        <v>38078</v>
      </c>
      <c r="IM83" s="158" t="s">
        <v>813</v>
      </c>
      <c r="IN83" s="156" t="s">
        <v>288</v>
      </c>
      <c r="IO83" s="156" t="s">
        <v>288</v>
      </c>
      <c r="IP83" s="156" t="s">
        <v>290</v>
      </c>
      <c r="IQ83" s="156" t="s">
        <v>288</v>
      </c>
      <c r="IR83" s="156" t="s">
        <v>288</v>
      </c>
      <c r="IS83" s="156"/>
      <c r="IT83" s="156">
        <v>6</v>
      </c>
      <c r="IU83" s="156"/>
      <c r="IV83" s="156"/>
      <c r="IW83" s="156"/>
      <c r="IX83" s="156"/>
      <c r="IY83" s="156" t="s">
        <v>296</v>
      </c>
    </row>
    <row r="84" spans="1:259" ht="15">
      <c r="A84" s="156">
        <v>80</v>
      </c>
      <c r="B84" s="156" t="s">
        <v>814</v>
      </c>
      <c r="C84" s="156" t="s">
        <v>815</v>
      </c>
      <c r="D84" s="156">
        <v>900</v>
      </c>
      <c r="E84" s="156" t="s">
        <v>309</v>
      </c>
      <c r="F84" s="156">
        <v>408.7</v>
      </c>
      <c r="G84" s="156" t="s">
        <v>817</v>
      </c>
      <c r="H84" s="156" t="s">
        <v>816</v>
      </c>
      <c r="I84" s="156" t="s">
        <v>818</v>
      </c>
      <c r="J84" s="156" t="s">
        <v>1240</v>
      </c>
      <c r="K84" s="156" t="s">
        <v>1474</v>
      </c>
      <c r="L84" s="156" t="s">
        <v>1475</v>
      </c>
      <c r="M84" s="156" t="s">
        <v>1022</v>
      </c>
      <c r="N84" s="156" t="s">
        <v>314</v>
      </c>
      <c r="O84" s="156" t="s">
        <v>288</v>
      </c>
      <c r="P84" s="156"/>
      <c r="Q84" s="156"/>
      <c r="R84" s="156"/>
      <c r="S84" s="156"/>
      <c r="T84" s="156"/>
      <c r="U84" s="156"/>
      <c r="V84" s="156">
        <v>1</v>
      </c>
      <c r="W84" s="156">
        <v>1</v>
      </c>
      <c r="X84" s="156">
        <v>0</v>
      </c>
      <c r="Y84" s="156">
        <v>1</v>
      </c>
      <c r="Z84" s="156">
        <v>0</v>
      </c>
      <c r="AA84" s="156">
        <v>4</v>
      </c>
      <c r="AB84" s="156">
        <v>1</v>
      </c>
      <c r="AC84" s="156">
        <v>0</v>
      </c>
      <c r="AD84" s="156">
        <v>2</v>
      </c>
      <c r="AE84" s="156">
        <v>5</v>
      </c>
      <c r="AF84" s="156">
        <v>0</v>
      </c>
      <c r="AG84" s="156">
        <v>0</v>
      </c>
      <c r="AH84" s="156">
        <v>9.5</v>
      </c>
      <c r="AI84" s="156">
        <v>4</v>
      </c>
      <c r="AJ84" s="156">
        <v>0</v>
      </c>
      <c r="AK84" s="156">
        <v>0</v>
      </c>
      <c r="AL84" s="156">
        <v>0.75</v>
      </c>
      <c r="AM84" s="156">
        <v>0.75</v>
      </c>
      <c r="AN84" s="156">
        <v>0</v>
      </c>
      <c r="AO84" s="156">
        <v>0</v>
      </c>
      <c r="AP84" s="156">
        <v>0</v>
      </c>
      <c r="AQ84" s="156">
        <v>1</v>
      </c>
      <c r="AR84" s="156">
        <v>7</v>
      </c>
      <c r="AS84" s="156">
        <v>8.17</v>
      </c>
      <c r="AT84" s="156" t="s">
        <v>931</v>
      </c>
      <c r="AU84" s="156">
        <v>60</v>
      </c>
      <c r="AV84" s="156">
        <v>135</v>
      </c>
      <c r="AW84" s="156" t="s">
        <v>935</v>
      </c>
      <c r="AX84" s="156">
        <v>75</v>
      </c>
      <c r="AY84" s="156" t="s">
        <v>932</v>
      </c>
      <c r="AZ84" s="156"/>
      <c r="BA84" s="156"/>
      <c r="BB84" s="156"/>
      <c r="BC84" s="156"/>
      <c r="BD84" s="156"/>
      <c r="BE84" s="156"/>
      <c r="BF84" s="156"/>
      <c r="BG84" s="156"/>
      <c r="BH84" s="156">
        <v>1</v>
      </c>
      <c r="BI84" s="156">
        <v>0.5</v>
      </c>
      <c r="BJ84" s="156" t="s">
        <v>931</v>
      </c>
      <c r="BK84" s="156">
        <v>5</v>
      </c>
      <c r="BL84" s="156">
        <v>5</v>
      </c>
      <c r="BM84" s="156" t="s">
        <v>931</v>
      </c>
      <c r="BN84" s="156">
        <v>10</v>
      </c>
      <c r="BO84" s="156" t="s">
        <v>932</v>
      </c>
      <c r="BP84" s="156"/>
      <c r="BQ84" s="156"/>
      <c r="BR84" s="156"/>
      <c r="BS84" s="156"/>
      <c r="BT84" s="156"/>
      <c r="BU84" s="156"/>
      <c r="BV84" s="156" t="s">
        <v>288</v>
      </c>
      <c r="BW84" s="156" t="s">
        <v>288</v>
      </c>
      <c r="BX84" s="156" t="s">
        <v>290</v>
      </c>
      <c r="BY84" s="156">
        <v>4</v>
      </c>
      <c r="BZ84" s="156">
        <v>0</v>
      </c>
      <c r="CA84" s="156">
        <v>0</v>
      </c>
      <c r="CB84" s="156">
        <v>2</v>
      </c>
      <c r="CC84" s="156">
        <v>0</v>
      </c>
      <c r="CD84" s="157" t="s">
        <v>445</v>
      </c>
      <c r="CE84" s="159">
        <v>2</v>
      </c>
      <c r="CF84" s="157" t="s">
        <v>1476</v>
      </c>
      <c r="CG84" s="157" t="s">
        <v>1477</v>
      </c>
      <c r="CH84" s="157" t="s">
        <v>1478</v>
      </c>
      <c r="CI84" s="157" t="s">
        <v>1479</v>
      </c>
      <c r="CJ84" s="157" t="s">
        <v>1480</v>
      </c>
      <c r="CK84" s="157" t="s">
        <v>1481</v>
      </c>
      <c r="CL84" s="156" t="s">
        <v>292</v>
      </c>
      <c r="CM84" s="157" t="s">
        <v>445</v>
      </c>
      <c r="CN84" s="159">
        <v>2</v>
      </c>
      <c r="CO84" s="157"/>
      <c r="CP84" s="157"/>
      <c r="CQ84" s="157" t="s">
        <v>1482</v>
      </c>
      <c r="CR84" s="157" t="s">
        <v>1483</v>
      </c>
      <c r="CS84" s="157"/>
      <c r="CT84" s="157"/>
      <c r="CU84" s="156" t="s">
        <v>933</v>
      </c>
      <c r="CV84" s="156">
        <v>1297</v>
      </c>
      <c r="CW84" s="156">
        <v>0</v>
      </c>
      <c r="CX84" s="156">
        <v>1514</v>
      </c>
      <c r="CY84" s="156" t="s">
        <v>288</v>
      </c>
      <c r="CZ84" s="156" t="s">
        <v>288</v>
      </c>
      <c r="DA84" s="156" t="s">
        <v>288</v>
      </c>
      <c r="DB84" s="156" t="s">
        <v>290</v>
      </c>
      <c r="DC84" s="156" t="s">
        <v>290</v>
      </c>
      <c r="DD84" s="156" t="s">
        <v>288</v>
      </c>
      <c r="DE84" s="156"/>
      <c r="DF84" s="156"/>
      <c r="DG84" s="156"/>
      <c r="DH84" s="156"/>
      <c r="DI84" s="156"/>
      <c r="DJ84" s="156"/>
      <c r="DK84" s="156"/>
      <c r="DL84" s="156"/>
      <c r="DM84" s="156"/>
      <c r="DN84" s="156"/>
      <c r="DO84" s="156"/>
      <c r="DP84" s="156"/>
      <c r="DQ84" s="156"/>
      <c r="DR84" s="156"/>
      <c r="DS84" s="156"/>
      <c r="DT84" s="156"/>
      <c r="DU84" s="156"/>
      <c r="DV84" s="156"/>
      <c r="DW84" s="156"/>
      <c r="DX84" s="156"/>
      <c r="DY84" s="156"/>
      <c r="DZ84" s="156"/>
      <c r="EA84" s="156"/>
      <c r="EB84" s="156"/>
      <c r="EC84" s="156"/>
      <c r="ED84" s="156"/>
      <c r="EE84" s="156"/>
      <c r="EF84" s="156"/>
      <c r="EG84" s="156"/>
      <c r="EH84" s="156"/>
      <c r="EI84" s="156"/>
      <c r="EJ84" s="156"/>
      <c r="EK84" s="156"/>
      <c r="EL84" s="156"/>
      <c r="EM84" s="156"/>
      <c r="EN84" s="156"/>
      <c r="EO84" s="156"/>
      <c r="EP84" s="156"/>
      <c r="EQ84" s="156"/>
      <c r="ER84" s="156"/>
      <c r="ES84" s="156"/>
      <c r="ET84" s="156"/>
      <c r="EU84" s="156"/>
      <c r="EV84" s="156"/>
      <c r="EW84" s="156"/>
      <c r="EX84" s="156"/>
      <c r="EY84" s="156"/>
      <c r="EZ84" s="156"/>
      <c r="FA84" s="156"/>
      <c r="FB84" s="156"/>
      <c r="FC84" s="156"/>
      <c r="FD84" s="156"/>
      <c r="FE84" s="156"/>
      <c r="FF84" s="156"/>
      <c r="FG84" s="156"/>
      <c r="FH84" s="156"/>
      <c r="FI84" s="156"/>
      <c r="FJ84" s="156"/>
      <c r="FK84" s="156"/>
      <c r="FL84" s="156"/>
      <c r="FM84" s="156"/>
      <c r="FN84" s="156"/>
      <c r="FO84" s="156"/>
      <c r="FP84" s="156"/>
      <c r="FQ84" s="156"/>
      <c r="FR84" s="156"/>
      <c r="FS84" s="156"/>
      <c r="FT84" s="156"/>
      <c r="FU84" s="156"/>
      <c r="FV84" s="156" t="s">
        <v>288</v>
      </c>
      <c r="FW84" s="156" t="s">
        <v>288</v>
      </c>
      <c r="FX84" s="156" t="s">
        <v>290</v>
      </c>
      <c r="FY84" s="156" t="s">
        <v>288</v>
      </c>
      <c r="FZ84" s="156" t="s">
        <v>936</v>
      </c>
      <c r="GA84" s="156"/>
      <c r="GB84" s="156"/>
      <c r="GC84" s="156"/>
      <c r="GD84" s="156"/>
      <c r="GE84" s="156"/>
      <c r="GF84" s="156" t="s">
        <v>290</v>
      </c>
      <c r="GG84" s="156"/>
      <c r="GH84" s="156"/>
      <c r="GI84" s="156"/>
      <c r="GJ84" s="156"/>
      <c r="GK84" s="156"/>
      <c r="GL84" s="156"/>
      <c r="GM84" s="156"/>
      <c r="GN84" s="156"/>
      <c r="GO84" s="156"/>
      <c r="GP84" s="156"/>
      <c r="GQ84" s="156"/>
      <c r="GR84" s="156"/>
      <c r="GS84" s="156"/>
      <c r="GT84" s="156"/>
      <c r="GU84" s="156"/>
      <c r="GV84" s="156"/>
      <c r="GW84" s="156"/>
      <c r="GX84" s="156"/>
      <c r="GY84" s="156"/>
      <c r="GZ84" s="156"/>
      <c r="HA84" s="156"/>
      <c r="HB84" s="156"/>
      <c r="HC84" s="156"/>
      <c r="HD84" s="156"/>
      <c r="HE84" s="156"/>
      <c r="HF84" s="156"/>
      <c r="HG84" s="156"/>
      <c r="HH84" s="156"/>
      <c r="HI84" s="156"/>
      <c r="HJ84" s="156"/>
      <c r="HK84" s="156"/>
      <c r="HL84" s="156"/>
      <c r="HM84" s="156"/>
      <c r="HN84" s="156"/>
      <c r="HO84" s="156"/>
      <c r="HP84" s="156">
        <v>2</v>
      </c>
      <c r="HQ84" s="156">
        <v>1</v>
      </c>
      <c r="HR84" s="156">
        <v>3</v>
      </c>
      <c r="HS84" s="156">
        <v>111</v>
      </c>
      <c r="HT84" s="156">
        <v>66</v>
      </c>
      <c r="HU84" s="156" t="s">
        <v>290</v>
      </c>
      <c r="HV84" s="156" t="s">
        <v>290</v>
      </c>
      <c r="HW84" s="156">
        <v>14</v>
      </c>
      <c r="HX84" s="156">
        <v>14</v>
      </c>
      <c r="HY84" s="156" t="s">
        <v>290</v>
      </c>
      <c r="HZ84" s="156" t="s">
        <v>290</v>
      </c>
      <c r="IA84" s="156" t="s">
        <v>290</v>
      </c>
      <c r="IB84" s="156" t="s">
        <v>290</v>
      </c>
      <c r="IC84" s="156" t="s">
        <v>290</v>
      </c>
      <c r="ID84" s="156" t="s">
        <v>290</v>
      </c>
      <c r="IE84" s="159" t="s">
        <v>290</v>
      </c>
      <c r="IF84" s="159" t="s">
        <v>290</v>
      </c>
      <c r="IG84" s="156" t="s">
        <v>290</v>
      </c>
      <c r="IH84" s="156" t="s">
        <v>290</v>
      </c>
      <c r="II84" s="156" t="s">
        <v>290</v>
      </c>
      <c r="IJ84" s="156" t="s">
        <v>980</v>
      </c>
      <c r="IK84" s="156" t="s">
        <v>819</v>
      </c>
      <c r="IL84" s="158">
        <v>35704</v>
      </c>
      <c r="IM84" s="158">
        <v>41760</v>
      </c>
      <c r="IN84" s="156" t="s">
        <v>288</v>
      </c>
      <c r="IO84" s="156" t="s">
        <v>288</v>
      </c>
      <c r="IP84" s="156" t="s">
        <v>288</v>
      </c>
      <c r="IQ84" s="156" t="s">
        <v>288</v>
      </c>
      <c r="IR84" s="156" t="s">
        <v>288</v>
      </c>
      <c r="IS84" s="156"/>
      <c r="IT84" s="156">
        <v>7</v>
      </c>
      <c r="IU84" s="156"/>
      <c r="IV84" s="156"/>
      <c r="IW84" s="156"/>
      <c r="IX84" s="156"/>
      <c r="IY84" s="156" t="s">
        <v>296</v>
      </c>
    </row>
    <row r="85" spans="1:259" ht="15">
      <c r="A85" s="156">
        <v>81</v>
      </c>
      <c r="B85" s="156" t="s">
        <v>820</v>
      </c>
      <c r="C85" s="156" t="s">
        <v>821</v>
      </c>
      <c r="D85" s="156">
        <v>1435</v>
      </c>
      <c r="E85" s="156" t="s">
        <v>309</v>
      </c>
      <c r="F85" s="156">
        <v>179</v>
      </c>
      <c r="G85" s="156" t="s">
        <v>823</v>
      </c>
      <c r="H85" s="156" t="s">
        <v>822</v>
      </c>
      <c r="I85" s="156" t="s">
        <v>824</v>
      </c>
      <c r="J85" s="156" t="s">
        <v>283</v>
      </c>
      <c r="K85" s="156" t="s">
        <v>1484</v>
      </c>
      <c r="L85" s="156" t="s">
        <v>1485</v>
      </c>
      <c r="M85" s="156" t="s">
        <v>1486</v>
      </c>
      <c r="N85" s="156" t="s">
        <v>314</v>
      </c>
      <c r="O85" s="156" t="s">
        <v>290</v>
      </c>
      <c r="P85" s="156" t="s">
        <v>1241</v>
      </c>
      <c r="Q85" s="156" t="s">
        <v>287</v>
      </c>
      <c r="R85" s="156" t="s">
        <v>290</v>
      </c>
      <c r="S85" s="156"/>
      <c r="T85" s="156"/>
      <c r="U85" s="156"/>
      <c r="V85" s="156">
        <v>1</v>
      </c>
      <c r="W85" s="156">
        <v>0</v>
      </c>
      <c r="X85" s="156">
        <v>0</v>
      </c>
      <c r="Y85" s="156">
        <v>0</v>
      </c>
      <c r="Z85" s="156">
        <v>0</v>
      </c>
      <c r="AA85" s="156">
        <v>3</v>
      </c>
      <c r="AB85" s="156">
        <v>0</v>
      </c>
      <c r="AC85" s="156">
        <v>0</v>
      </c>
      <c r="AD85" s="156">
        <v>1</v>
      </c>
      <c r="AE85" s="156">
        <v>8</v>
      </c>
      <c r="AF85" s="156">
        <v>0</v>
      </c>
      <c r="AG85" s="156">
        <v>0</v>
      </c>
      <c r="AH85" s="156">
        <v>9</v>
      </c>
      <c r="AI85" s="156">
        <v>6</v>
      </c>
      <c r="AJ85" s="156">
        <v>0</v>
      </c>
      <c r="AK85" s="156">
        <v>0</v>
      </c>
      <c r="AL85" s="156">
        <v>0.1</v>
      </c>
      <c r="AM85" s="156">
        <v>0.1</v>
      </c>
      <c r="AN85" s="156">
        <v>0</v>
      </c>
      <c r="AO85" s="156">
        <v>7</v>
      </c>
      <c r="AP85" s="156">
        <v>0</v>
      </c>
      <c r="AQ85" s="156">
        <v>0</v>
      </c>
      <c r="AR85" s="156"/>
      <c r="AS85" s="156"/>
      <c r="AT85" s="156"/>
      <c r="AU85" s="156">
        <v>20</v>
      </c>
      <c r="AV85" s="156">
        <v>60</v>
      </c>
      <c r="AW85" s="156" t="s">
        <v>932</v>
      </c>
      <c r="AX85" s="156">
        <v>50</v>
      </c>
      <c r="AY85" s="156" t="s">
        <v>932</v>
      </c>
      <c r="AZ85" s="156"/>
      <c r="BA85" s="156"/>
      <c r="BB85" s="156"/>
      <c r="BC85" s="156"/>
      <c r="BD85" s="156"/>
      <c r="BE85" s="156"/>
      <c r="BF85" s="156">
        <v>840</v>
      </c>
      <c r="BG85" s="156" t="s">
        <v>932</v>
      </c>
      <c r="BH85" s="156">
        <v>1</v>
      </c>
      <c r="BI85" s="156">
        <v>1</v>
      </c>
      <c r="BJ85" s="156" t="s">
        <v>932</v>
      </c>
      <c r="BK85" s="156"/>
      <c r="BL85" s="156"/>
      <c r="BM85" s="156"/>
      <c r="BN85" s="156">
        <v>25</v>
      </c>
      <c r="BO85" s="156" t="s">
        <v>932</v>
      </c>
      <c r="BP85" s="156">
        <v>1</v>
      </c>
      <c r="BQ85" s="156">
        <v>1</v>
      </c>
      <c r="BR85" s="156" t="s">
        <v>931</v>
      </c>
      <c r="BS85" s="156">
        <v>6</v>
      </c>
      <c r="BT85" s="156">
        <v>6</v>
      </c>
      <c r="BU85" s="156" t="s">
        <v>360</v>
      </c>
      <c r="BV85" s="156" t="s">
        <v>288</v>
      </c>
      <c r="BW85" s="156" t="s">
        <v>288</v>
      </c>
      <c r="BX85" s="156" t="s">
        <v>288</v>
      </c>
      <c r="BY85" s="156">
        <v>6</v>
      </c>
      <c r="BZ85" s="156">
        <v>9</v>
      </c>
      <c r="CA85" s="156">
        <v>0</v>
      </c>
      <c r="CB85" s="156">
        <v>0</v>
      </c>
      <c r="CC85" s="156">
        <v>0</v>
      </c>
      <c r="CD85" s="157" t="s">
        <v>291</v>
      </c>
      <c r="CE85" s="159">
        <v>1</v>
      </c>
      <c r="CF85" s="157"/>
      <c r="CG85" s="157"/>
      <c r="CH85" s="157">
        <v>0.6666666666666666</v>
      </c>
      <c r="CI85" s="157">
        <v>0.3541666666666667</v>
      </c>
      <c r="CJ85" s="157"/>
      <c r="CK85" s="157"/>
      <c r="CL85" s="156" t="s">
        <v>292</v>
      </c>
      <c r="CM85" s="157" t="s">
        <v>293</v>
      </c>
      <c r="CN85" s="159">
        <v>1</v>
      </c>
      <c r="CO85" s="157">
        <v>0.3333333333333333</v>
      </c>
      <c r="CP85" s="157">
        <v>0.6770833333333334</v>
      </c>
      <c r="CQ85" s="157"/>
      <c r="CR85" s="157"/>
      <c r="CS85" s="157"/>
      <c r="CT85" s="157"/>
      <c r="CU85" s="156" t="s">
        <v>933</v>
      </c>
      <c r="CV85" s="156">
        <v>4242</v>
      </c>
      <c r="CW85" s="156">
        <v>2798</v>
      </c>
      <c r="CX85" s="156">
        <v>5112</v>
      </c>
      <c r="CY85" s="156" t="s">
        <v>288</v>
      </c>
      <c r="CZ85" s="156" t="s">
        <v>288</v>
      </c>
      <c r="DA85" s="156" t="s">
        <v>288</v>
      </c>
      <c r="DB85" s="156" t="s">
        <v>290</v>
      </c>
      <c r="DC85" s="156" t="s">
        <v>290</v>
      </c>
      <c r="DD85" s="156" t="s">
        <v>288</v>
      </c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156"/>
      <c r="DQ85" s="156"/>
      <c r="DR85" s="156"/>
      <c r="DS85" s="156"/>
      <c r="DT85" s="156"/>
      <c r="DU85" s="156"/>
      <c r="DV85" s="156"/>
      <c r="DW85" s="156"/>
      <c r="DX85" s="156"/>
      <c r="DY85" s="156"/>
      <c r="DZ85" s="156"/>
      <c r="EA85" s="156"/>
      <c r="EB85" s="156"/>
      <c r="EC85" s="156"/>
      <c r="ED85" s="156"/>
      <c r="EE85" s="156"/>
      <c r="EF85" s="156"/>
      <c r="EG85" s="156"/>
      <c r="EH85" s="156"/>
      <c r="EI85" s="156"/>
      <c r="EJ85" s="156"/>
      <c r="EK85" s="156"/>
      <c r="EL85" s="156"/>
      <c r="EM85" s="156"/>
      <c r="EN85" s="156"/>
      <c r="EO85" s="156"/>
      <c r="EP85" s="156"/>
      <c r="EQ85" s="156"/>
      <c r="ER85" s="156"/>
      <c r="ES85" s="156"/>
      <c r="ET85" s="156"/>
      <c r="EU85" s="156"/>
      <c r="EV85" s="156"/>
      <c r="EW85" s="156"/>
      <c r="EX85" s="156"/>
      <c r="EY85" s="156"/>
      <c r="EZ85" s="156"/>
      <c r="FA85" s="156"/>
      <c r="FB85" s="156"/>
      <c r="FC85" s="156"/>
      <c r="FD85" s="156"/>
      <c r="FE85" s="156"/>
      <c r="FF85" s="156"/>
      <c r="FG85" s="156"/>
      <c r="FH85" s="156"/>
      <c r="FI85" s="156"/>
      <c r="FJ85" s="156"/>
      <c r="FK85" s="156"/>
      <c r="FL85" s="156"/>
      <c r="FM85" s="156"/>
      <c r="FN85" s="156"/>
      <c r="FO85" s="156"/>
      <c r="FP85" s="156"/>
      <c r="FQ85" s="156"/>
      <c r="FR85" s="156"/>
      <c r="FS85" s="156"/>
      <c r="FT85" s="156"/>
      <c r="FU85" s="156"/>
      <c r="FV85" s="156" t="s">
        <v>288</v>
      </c>
      <c r="FW85" s="156" t="s">
        <v>288</v>
      </c>
      <c r="FX85" s="156" t="s">
        <v>290</v>
      </c>
      <c r="FY85" s="156" t="s">
        <v>288</v>
      </c>
      <c r="FZ85" s="156" t="s">
        <v>936</v>
      </c>
      <c r="GA85" s="156"/>
      <c r="GB85" s="156"/>
      <c r="GC85" s="156"/>
      <c r="GD85" s="156"/>
      <c r="GE85" s="156"/>
      <c r="GF85" s="156" t="s">
        <v>290</v>
      </c>
      <c r="GG85" s="156"/>
      <c r="GH85" s="156"/>
      <c r="GI85" s="156"/>
      <c r="GJ85" s="156"/>
      <c r="GK85" s="156"/>
      <c r="GL85" s="156"/>
      <c r="GM85" s="156"/>
      <c r="GN85" s="156"/>
      <c r="GO85" s="156"/>
      <c r="GP85" s="156"/>
      <c r="GQ85" s="156"/>
      <c r="GR85" s="156"/>
      <c r="GS85" s="156"/>
      <c r="GT85" s="156"/>
      <c r="GU85" s="156"/>
      <c r="GV85" s="156"/>
      <c r="GW85" s="156"/>
      <c r="GX85" s="156"/>
      <c r="GY85" s="156"/>
      <c r="GZ85" s="156"/>
      <c r="HA85" s="156"/>
      <c r="HB85" s="156"/>
      <c r="HC85" s="156"/>
      <c r="HD85" s="156"/>
      <c r="HE85" s="156"/>
      <c r="HF85" s="156"/>
      <c r="HG85" s="156"/>
      <c r="HH85" s="156"/>
      <c r="HI85" s="156"/>
      <c r="HJ85" s="156"/>
      <c r="HK85" s="156"/>
      <c r="HL85" s="156"/>
      <c r="HM85" s="156"/>
      <c r="HN85" s="156"/>
      <c r="HO85" s="156"/>
      <c r="HP85" s="156">
        <v>4</v>
      </c>
      <c r="HQ85" s="156">
        <v>9</v>
      </c>
      <c r="HR85" s="156">
        <v>16</v>
      </c>
      <c r="HS85" s="156">
        <v>0</v>
      </c>
      <c r="HT85" s="156" t="s">
        <v>290</v>
      </c>
      <c r="HU85" s="156" t="s">
        <v>290</v>
      </c>
      <c r="HV85" s="156" t="s">
        <v>290</v>
      </c>
      <c r="HW85" s="156" t="s">
        <v>290</v>
      </c>
      <c r="HX85" s="156" t="s">
        <v>290</v>
      </c>
      <c r="HY85" s="156" t="s">
        <v>290</v>
      </c>
      <c r="HZ85" s="156" t="s">
        <v>290</v>
      </c>
      <c r="IA85" s="156" t="s">
        <v>290</v>
      </c>
      <c r="IB85" s="156" t="s">
        <v>290</v>
      </c>
      <c r="IC85" s="156" t="s">
        <v>290</v>
      </c>
      <c r="ID85" s="156" t="s">
        <v>290</v>
      </c>
      <c r="IE85" s="159" t="s">
        <v>290</v>
      </c>
      <c r="IF85" s="159" t="s">
        <v>290</v>
      </c>
      <c r="IG85" s="156" t="s">
        <v>290</v>
      </c>
      <c r="IH85" s="156" t="s">
        <v>290</v>
      </c>
      <c r="II85" s="156" t="s">
        <v>290</v>
      </c>
      <c r="IJ85" s="156" t="s">
        <v>825</v>
      </c>
      <c r="IK85" s="156" t="s">
        <v>826</v>
      </c>
      <c r="IL85" s="158">
        <v>36617</v>
      </c>
      <c r="IM85" s="158">
        <v>40909</v>
      </c>
      <c r="IN85" s="156" t="s">
        <v>288</v>
      </c>
      <c r="IO85" s="156" t="s">
        <v>288</v>
      </c>
      <c r="IP85" s="156" t="s">
        <v>288</v>
      </c>
      <c r="IQ85" s="156" t="s">
        <v>288</v>
      </c>
      <c r="IR85" s="156" t="s">
        <v>288</v>
      </c>
      <c r="IS85" s="156"/>
      <c r="IT85" s="156">
        <v>6</v>
      </c>
      <c r="IU85" s="156"/>
      <c r="IV85" s="156"/>
      <c r="IW85" s="156"/>
      <c r="IX85" s="156"/>
      <c r="IY85" s="156" t="s">
        <v>296</v>
      </c>
    </row>
    <row r="86" spans="1:259" ht="15">
      <c r="A86" s="156">
        <v>82</v>
      </c>
      <c r="B86" s="156" t="s">
        <v>827</v>
      </c>
      <c r="C86" s="156" t="s">
        <v>828</v>
      </c>
      <c r="D86" s="156">
        <v>882</v>
      </c>
      <c r="E86" s="156" t="s">
        <v>720</v>
      </c>
      <c r="F86" s="156">
        <v>189</v>
      </c>
      <c r="G86" s="156" t="s">
        <v>830</v>
      </c>
      <c r="H86" s="156" t="s">
        <v>829</v>
      </c>
      <c r="I86" s="156" t="s">
        <v>831</v>
      </c>
      <c r="J86" s="156">
        <v>2272</v>
      </c>
      <c r="K86" s="156" t="s">
        <v>1023</v>
      </c>
      <c r="L86" s="156" t="s">
        <v>1487</v>
      </c>
      <c r="M86" s="156" t="s">
        <v>1023</v>
      </c>
      <c r="N86" s="156" t="s">
        <v>287</v>
      </c>
      <c r="O86" s="156" t="s">
        <v>288</v>
      </c>
      <c r="P86" s="156"/>
      <c r="Q86" s="156"/>
      <c r="R86" s="156"/>
      <c r="S86" s="156"/>
      <c r="T86" s="156"/>
      <c r="U86" s="156"/>
      <c r="V86" s="156">
        <v>0</v>
      </c>
      <c r="W86" s="156">
        <v>1</v>
      </c>
      <c r="X86" s="156">
        <v>0</v>
      </c>
      <c r="Y86" s="156">
        <v>0</v>
      </c>
      <c r="Z86" s="156">
        <v>0</v>
      </c>
      <c r="AA86" s="156">
        <v>1</v>
      </c>
      <c r="AB86" s="156">
        <v>0</v>
      </c>
      <c r="AC86" s="156">
        <v>0</v>
      </c>
      <c r="AD86" s="156">
        <v>1</v>
      </c>
      <c r="AE86" s="156">
        <v>5</v>
      </c>
      <c r="AF86" s="156">
        <v>0</v>
      </c>
      <c r="AG86" s="156">
        <v>0</v>
      </c>
      <c r="AH86" s="156">
        <v>6</v>
      </c>
      <c r="AI86" s="156">
        <v>6</v>
      </c>
      <c r="AJ86" s="156">
        <v>0</v>
      </c>
      <c r="AK86" s="156">
        <v>0</v>
      </c>
      <c r="AL86" s="156">
        <v>0</v>
      </c>
      <c r="AM86" s="156">
        <v>0</v>
      </c>
      <c r="AN86" s="156">
        <v>1</v>
      </c>
      <c r="AO86" s="156">
        <v>7</v>
      </c>
      <c r="AP86" s="156">
        <v>0</v>
      </c>
      <c r="AQ86" s="156">
        <v>1</v>
      </c>
      <c r="AR86" s="156">
        <v>4</v>
      </c>
      <c r="AS86" s="156">
        <v>6</v>
      </c>
      <c r="AT86" s="156" t="s">
        <v>931</v>
      </c>
      <c r="AU86" s="156">
        <v>16</v>
      </c>
      <c r="AV86" s="156">
        <v>24</v>
      </c>
      <c r="AW86" s="156" t="s">
        <v>931</v>
      </c>
      <c r="AX86" s="156">
        <v>24</v>
      </c>
      <c r="AY86" s="156" t="s">
        <v>931</v>
      </c>
      <c r="AZ86" s="156"/>
      <c r="BA86" s="156">
        <v>4</v>
      </c>
      <c r="BB86" s="156" t="s">
        <v>931</v>
      </c>
      <c r="BC86" s="156">
        <v>12</v>
      </c>
      <c r="BD86" s="156">
        <v>8</v>
      </c>
      <c r="BE86" s="156" t="s">
        <v>931</v>
      </c>
      <c r="BF86" s="156">
        <v>126</v>
      </c>
      <c r="BG86" s="156" t="s">
        <v>932</v>
      </c>
      <c r="BH86" s="156">
        <v>1</v>
      </c>
      <c r="BI86" s="156">
        <v>1</v>
      </c>
      <c r="BJ86" s="156" t="s">
        <v>931</v>
      </c>
      <c r="BK86" s="156"/>
      <c r="BL86" s="156"/>
      <c r="BM86" s="156"/>
      <c r="BN86" s="156"/>
      <c r="BO86" s="156"/>
      <c r="BP86" s="156">
        <v>1</v>
      </c>
      <c r="BQ86" s="156">
        <v>1.5</v>
      </c>
      <c r="BR86" s="156" t="s">
        <v>360</v>
      </c>
      <c r="BS86" s="156"/>
      <c r="BT86" s="156"/>
      <c r="BU86" s="156"/>
      <c r="BV86" s="156" t="s">
        <v>288</v>
      </c>
      <c r="BW86" s="156" t="s">
        <v>288</v>
      </c>
      <c r="BX86" s="156" t="s">
        <v>288</v>
      </c>
      <c r="BY86" s="156">
        <v>13</v>
      </c>
      <c r="BZ86" s="156">
        <v>5</v>
      </c>
      <c r="CA86" s="156">
        <v>0</v>
      </c>
      <c r="CB86" s="156">
        <v>11</v>
      </c>
      <c r="CC86" s="156">
        <v>0</v>
      </c>
      <c r="CD86" s="157" t="s">
        <v>303</v>
      </c>
      <c r="CE86" s="159">
        <v>1</v>
      </c>
      <c r="CF86" s="157">
        <v>0.7013888888888888</v>
      </c>
      <c r="CG86" s="157">
        <v>0.3541666666666667</v>
      </c>
      <c r="CH86" s="157"/>
      <c r="CI86" s="157"/>
      <c r="CJ86" s="157"/>
      <c r="CK86" s="157"/>
      <c r="CL86" s="156" t="s">
        <v>292</v>
      </c>
      <c r="CM86" s="157" t="s">
        <v>305</v>
      </c>
      <c r="CN86" s="159">
        <v>1</v>
      </c>
      <c r="CO86" s="157">
        <v>0.3541666666666667</v>
      </c>
      <c r="CP86" s="157">
        <v>0.3541666666666667</v>
      </c>
      <c r="CQ86" s="157"/>
      <c r="CR86" s="157"/>
      <c r="CS86" s="157"/>
      <c r="CT86" s="157"/>
      <c r="CU86" s="156"/>
      <c r="CV86" s="156">
        <v>317</v>
      </c>
      <c r="CW86" s="156"/>
      <c r="CX86" s="156">
        <v>1250</v>
      </c>
      <c r="CY86" s="156" t="s">
        <v>288</v>
      </c>
      <c r="CZ86" s="156" t="s">
        <v>288</v>
      </c>
      <c r="DA86" s="156" t="s">
        <v>288</v>
      </c>
      <c r="DB86" s="156" t="s">
        <v>290</v>
      </c>
      <c r="DC86" s="156" t="s">
        <v>290</v>
      </c>
      <c r="DD86" s="156" t="s">
        <v>288</v>
      </c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56"/>
      <c r="DS86" s="156"/>
      <c r="DT86" s="156"/>
      <c r="DU86" s="156"/>
      <c r="DV86" s="156"/>
      <c r="DW86" s="156"/>
      <c r="DX86" s="156"/>
      <c r="DY86" s="156"/>
      <c r="DZ86" s="156"/>
      <c r="EA86" s="156"/>
      <c r="EB86" s="156"/>
      <c r="EC86" s="156"/>
      <c r="ED86" s="156"/>
      <c r="EE86" s="156"/>
      <c r="EF86" s="156"/>
      <c r="EG86" s="156"/>
      <c r="EH86" s="156"/>
      <c r="EI86" s="156"/>
      <c r="EJ86" s="156"/>
      <c r="EK86" s="156"/>
      <c r="EL86" s="156"/>
      <c r="EM86" s="156"/>
      <c r="EN86" s="156"/>
      <c r="EO86" s="156"/>
      <c r="EP86" s="156"/>
      <c r="EQ86" s="156"/>
      <c r="ER86" s="156"/>
      <c r="ES86" s="156"/>
      <c r="ET86" s="156"/>
      <c r="EU86" s="156"/>
      <c r="EV86" s="156"/>
      <c r="EW86" s="156"/>
      <c r="EX86" s="156"/>
      <c r="EY86" s="156"/>
      <c r="EZ86" s="156"/>
      <c r="FA86" s="156"/>
      <c r="FB86" s="156"/>
      <c r="FC86" s="156"/>
      <c r="FD86" s="156"/>
      <c r="FE86" s="156"/>
      <c r="FF86" s="156"/>
      <c r="FG86" s="156"/>
      <c r="FH86" s="156"/>
      <c r="FI86" s="156"/>
      <c r="FJ86" s="156"/>
      <c r="FK86" s="156"/>
      <c r="FL86" s="156"/>
      <c r="FM86" s="156"/>
      <c r="FN86" s="156"/>
      <c r="FO86" s="156"/>
      <c r="FP86" s="156"/>
      <c r="FQ86" s="156"/>
      <c r="FR86" s="156"/>
      <c r="FS86" s="156"/>
      <c r="FT86" s="156"/>
      <c r="FU86" s="156"/>
      <c r="FV86" s="156" t="s">
        <v>288</v>
      </c>
      <c r="FW86" s="156" t="s">
        <v>290</v>
      </c>
      <c r="FX86" s="156" t="s">
        <v>290</v>
      </c>
      <c r="FY86" s="156" t="s">
        <v>288</v>
      </c>
      <c r="FZ86" s="156" t="s">
        <v>936</v>
      </c>
      <c r="GA86" s="156"/>
      <c r="GB86" s="156"/>
      <c r="GC86" s="156"/>
      <c r="GD86" s="156"/>
      <c r="GE86" s="156"/>
      <c r="GF86" s="156" t="s">
        <v>1242</v>
      </c>
      <c r="GG86" s="156"/>
      <c r="GH86" s="156"/>
      <c r="GI86" s="156"/>
      <c r="GJ86" s="156"/>
      <c r="GK86" s="156"/>
      <c r="GL86" s="156"/>
      <c r="GM86" s="156"/>
      <c r="GN86" s="156"/>
      <c r="GO86" s="156"/>
      <c r="GP86" s="156"/>
      <c r="GQ86" s="156"/>
      <c r="GR86" s="156"/>
      <c r="GS86" s="156"/>
      <c r="GT86" s="156"/>
      <c r="GU86" s="156"/>
      <c r="GV86" s="156"/>
      <c r="GW86" s="156"/>
      <c r="GX86" s="156"/>
      <c r="GY86" s="156"/>
      <c r="GZ86" s="156"/>
      <c r="HA86" s="156"/>
      <c r="HB86" s="156"/>
      <c r="HC86" s="156"/>
      <c r="HD86" s="156"/>
      <c r="HE86" s="156"/>
      <c r="HF86" s="156"/>
      <c r="HG86" s="156"/>
      <c r="HH86" s="156"/>
      <c r="HI86" s="156"/>
      <c r="HJ86" s="156"/>
      <c r="HK86" s="156"/>
      <c r="HL86" s="156"/>
      <c r="HM86" s="156"/>
      <c r="HN86" s="156"/>
      <c r="HO86" s="156"/>
      <c r="HP86" s="156">
        <v>2</v>
      </c>
      <c r="HQ86" s="156">
        <v>2</v>
      </c>
      <c r="HR86" s="156">
        <v>5</v>
      </c>
      <c r="HS86" s="156">
        <v>0</v>
      </c>
      <c r="HT86" s="156" t="s">
        <v>290</v>
      </c>
      <c r="HU86" s="156" t="s">
        <v>290</v>
      </c>
      <c r="HV86" s="156" t="s">
        <v>290</v>
      </c>
      <c r="HW86" s="156" t="s">
        <v>290</v>
      </c>
      <c r="HX86" s="156" t="s">
        <v>290</v>
      </c>
      <c r="HY86" s="156" t="s">
        <v>290</v>
      </c>
      <c r="HZ86" s="156" t="s">
        <v>290</v>
      </c>
      <c r="IA86" s="156" t="s">
        <v>290</v>
      </c>
      <c r="IB86" s="156" t="s">
        <v>290</v>
      </c>
      <c r="IC86" s="156" t="s">
        <v>290</v>
      </c>
      <c r="ID86" s="156" t="s">
        <v>290</v>
      </c>
      <c r="IE86" s="159" t="s">
        <v>290</v>
      </c>
      <c r="IF86" s="159" t="s">
        <v>290</v>
      </c>
      <c r="IG86" s="156" t="s">
        <v>290</v>
      </c>
      <c r="IH86" s="156" t="s">
        <v>290</v>
      </c>
      <c r="II86" s="156" t="s">
        <v>290</v>
      </c>
      <c r="IJ86" s="156" t="s">
        <v>361</v>
      </c>
      <c r="IK86" s="156" t="s">
        <v>362</v>
      </c>
      <c r="IL86" s="158">
        <v>37012</v>
      </c>
      <c r="IM86" s="158">
        <v>40909</v>
      </c>
      <c r="IN86" s="156" t="s">
        <v>288</v>
      </c>
      <c r="IO86" s="156" t="s">
        <v>288</v>
      </c>
      <c r="IP86" s="156" t="s">
        <v>288</v>
      </c>
      <c r="IQ86" s="156" t="s">
        <v>288</v>
      </c>
      <c r="IR86" s="156" t="s">
        <v>288</v>
      </c>
      <c r="IS86" s="156"/>
      <c r="IT86" s="156">
        <v>12</v>
      </c>
      <c r="IU86" s="156"/>
      <c r="IV86" s="156"/>
      <c r="IW86" s="156"/>
      <c r="IX86" s="156"/>
      <c r="IY86" s="156" t="s">
        <v>296</v>
      </c>
    </row>
    <row r="87" spans="1:259" ht="15">
      <c r="A87" s="156">
        <v>83</v>
      </c>
      <c r="B87" s="156" t="s">
        <v>832</v>
      </c>
      <c r="C87" s="156" t="s">
        <v>1488</v>
      </c>
      <c r="D87" s="156">
        <v>750</v>
      </c>
      <c r="E87" s="156" t="s">
        <v>354</v>
      </c>
      <c r="F87" s="156">
        <v>401</v>
      </c>
      <c r="G87" s="156" t="s">
        <v>910</v>
      </c>
      <c r="H87" s="156" t="s">
        <v>1243</v>
      </c>
      <c r="I87" s="156" t="s">
        <v>1489</v>
      </c>
      <c r="J87" s="156">
        <v>3350</v>
      </c>
      <c r="K87" s="156" t="s">
        <v>911</v>
      </c>
      <c r="L87" s="156" t="s">
        <v>1024</v>
      </c>
      <c r="M87" s="156" t="s">
        <v>1025</v>
      </c>
      <c r="N87" s="156" t="s">
        <v>314</v>
      </c>
      <c r="O87" s="156" t="s">
        <v>290</v>
      </c>
      <c r="P87" s="156" t="s">
        <v>1026</v>
      </c>
      <c r="Q87" s="156" t="s">
        <v>287</v>
      </c>
      <c r="R87" s="156" t="s">
        <v>288</v>
      </c>
      <c r="S87" s="156"/>
      <c r="T87" s="156"/>
      <c r="U87" s="156"/>
      <c r="V87" s="156">
        <v>1</v>
      </c>
      <c r="W87" s="156">
        <v>1</v>
      </c>
      <c r="X87" s="156">
        <v>0</v>
      </c>
      <c r="Y87" s="156">
        <v>0</v>
      </c>
      <c r="Z87" s="156">
        <v>0</v>
      </c>
      <c r="AA87" s="156">
        <v>1</v>
      </c>
      <c r="AB87" s="156">
        <v>0</v>
      </c>
      <c r="AC87" s="156">
        <v>1</v>
      </c>
      <c r="AD87" s="156">
        <v>1</v>
      </c>
      <c r="AE87" s="156">
        <v>6</v>
      </c>
      <c r="AF87" s="156">
        <v>0</v>
      </c>
      <c r="AG87" s="156">
        <v>0</v>
      </c>
      <c r="AH87" s="156">
        <v>7</v>
      </c>
      <c r="AI87" s="156">
        <v>4</v>
      </c>
      <c r="AJ87" s="156">
        <v>0</v>
      </c>
      <c r="AK87" s="156">
        <v>0</v>
      </c>
      <c r="AL87" s="156">
        <v>0</v>
      </c>
      <c r="AM87" s="156">
        <v>0</v>
      </c>
      <c r="AN87" s="156">
        <v>0</v>
      </c>
      <c r="AO87" s="156">
        <v>0</v>
      </c>
      <c r="AP87" s="156">
        <v>0</v>
      </c>
      <c r="AQ87" s="156">
        <v>0</v>
      </c>
      <c r="AR87" s="156">
        <v>2</v>
      </c>
      <c r="AS87" s="156">
        <v>3</v>
      </c>
      <c r="AT87" s="156" t="s">
        <v>931</v>
      </c>
      <c r="AU87" s="156"/>
      <c r="AV87" s="156"/>
      <c r="AW87" s="156"/>
      <c r="AX87" s="156">
        <v>38</v>
      </c>
      <c r="AY87" s="156" t="s">
        <v>932</v>
      </c>
      <c r="AZ87" s="156"/>
      <c r="BA87" s="156"/>
      <c r="BB87" s="156"/>
      <c r="BC87" s="156">
        <v>15</v>
      </c>
      <c r="BD87" s="156">
        <v>45</v>
      </c>
      <c r="BE87" s="156" t="s">
        <v>931</v>
      </c>
      <c r="BF87" s="156"/>
      <c r="BG87" s="156"/>
      <c r="BH87" s="156">
        <v>1</v>
      </c>
      <c r="BI87" s="156">
        <v>2</v>
      </c>
      <c r="BJ87" s="156"/>
      <c r="BK87" s="156">
        <v>12</v>
      </c>
      <c r="BL87" s="156">
        <v>24</v>
      </c>
      <c r="BM87" s="156" t="s">
        <v>932</v>
      </c>
      <c r="BN87" s="156"/>
      <c r="BO87" s="156"/>
      <c r="BP87" s="156"/>
      <c r="BQ87" s="156"/>
      <c r="BR87" s="156"/>
      <c r="BS87" s="156"/>
      <c r="BT87" s="156"/>
      <c r="BU87" s="156"/>
      <c r="BV87" s="156" t="s">
        <v>290</v>
      </c>
      <c r="BW87" s="156" t="s">
        <v>288</v>
      </c>
      <c r="BX87" s="156" t="s">
        <v>290</v>
      </c>
      <c r="BY87" s="156">
        <v>4</v>
      </c>
      <c r="BZ87" s="156">
        <v>7</v>
      </c>
      <c r="CA87" s="156">
        <v>0</v>
      </c>
      <c r="CB87" s="156">
        <v>49</v>
      </c>
      <c r="CC87" s="156">
        <v>0</v>
      </c>
      <c r="CD87" s="157" t="s">
        <v>303</v>
      </c>
      <c r="CE87" s="159">
        <v>2</v>
      </c>
      <c r="CF87" s="157">
        <v>0.7152777777777778</v>
      </c>
      <c r="CG87" s="157">
        <v>0.375</v>
      </c>
      <c r="CH87" s="157"/>
      <c r="CI87" s="157"/>
      <c r="CJ87" s="157"/>
      <c r="CK87" s="157"/>
      <c r="CL87" s="156" t="s">
        <v>292</v>
      </c>
      <c r="CM87" s="157" t="s">
        <v>305</v>
      </c>
      <c r="CN87" s="159">
        <v>3</v>
      </c>
      <c r="CO87" s="157">
        <v>0.375</v>
      </c>
      <c r="CP87" s="157">
        <v>0.7152777777777778</v>
      </c>
      <c r="CQ87" s="157"/>
      <c r="CR87" s="157"/>
      <c r="CS87" s="157"/>
      <c r="CT87" s="157"/>
      <c r="CU87" s="156"/>
      <c r="CV87" s="156">
        <v>1229</v>
      </c>
      <c r="CW87" s="156" t="s">
        <v>1365</v>
      </c>
      <c r="CX87" s="156">
        <v>1855</v>
      </c>
      <c r="CY87" s="156" t="s">
        <v>288</v>
      </c>
      <c r="CZ87" s="156" t="s">
        <v>288</v>
      </c>
      <c r="DA87" s="156" t="s">
        <v>288</v>
      </c>
      <c r="DB87" s="156" t="s">
        <v>288</v>
      </c>
      <c r="DC87" s="156" t="s">
        <v>290</v>
      </c>
      <c r="DD87" s="156" t="s">
        <v>288</v>
      </c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6"/>
      <c r="FG87" s="156"/>
      <c r="FH87" s="156"/>
      <c r="FI87" s="156"/>
      <c r="FJ87" s="156"/>
      <c r="FK87" s="156"/>
      <c r="FL87" s="156"/>
      <c r="FM87" s="156"/>
      <c r="FN87" s="156"/>
      <c r="FO87" s="156"/>
      <c r="FP87" s="156"/>
      <c r="FQ87" s="156"/>
      <c r="FR87" s="156"/>
      <c r="FS87" s="156"/>
      <c r="FT87" s="156"/>
      <c r="FU87" s="156"/>
      <c r="FV87" s="156" t="s">
        <v>288</v>
      </c>
      <c r="FW87" s="156" t="s">
        <v>288</v>
      </c>
      <c r="FX87" s="156" t="s">
        <v>290</v>
      </c>
      <c r="FY87" s="156" t="s">
        <v>288</v>
      </c>
      <c r="FZ87" s="156" t="s">
        <v>936</v>
      </c>
      <c r="GA87" s="156"/>
      <c r="GB87" s="156"/>
      <c r="GC87" s="156"/>
      <c r="GD87" s="156"/>
      <c r="GE87" s="156"/>
      <c r="GF87" s="156" t="s">
        <v>517</v>
      </c>
      <c r="GG87" s="156"/>
      <c r="GH87" s="156"/>
      <c r="GI87" s="156"/>
      <c r="GJ87" s="156"/>
      <c r="GK87" s="156"/>
      <c r="GL87" s="156"/>
      <c r="GM87" s="156"/>
      <c r="GN87" s="156"/>
      <c r="GO87" s="156"/>
      <c r="GP87" s="156"/>
      <c r="GQ87" s="156"/>
      <c r="GR87" s="156"/>
      <c r="GS87" s="156"/>
      <c r="GT87" s="156"/>
      <c r="GU87" s="156"/>
      <c r="GV87" s="156"/>
      <c r="GW87" s="156"/>
      <c r="GX87" s="156"/>
      <c r="GY87" s="156"/>
      <c r="GZ87" s="156"/>
      <c r="HA87" s="156"/>
      <c r="HB87" s="156"/>
      <c r="HC87" s="156"/>
      <c r="HD87" s="156"/>
      <c r="HE87" s="156"/>
      <c r="HF87" s="156"/>
      <c r="HG87" s="156"/>
      <c r="HH87" s="156"/>
      <c r="HI87" s="156"/>
      <c r="HJ87" s="156"/>
      <c r="HK87" s="156"/>
      <c r="HL87" s="156"/>
      <c r="HM87" s="156"/>
      <c r="HN87" s="156"/>
      <c r="HO87" s="156"/>
      <c r="HP87" s="156">
        <v>8</v>
      </c>
      <c r="HQ87" s="156">
        <v>5</v>
      </c>
      <c r="HR87" s="156">
        <v>3</v>
      </c>
      <c r="HS87" s="156">
        <v>19</v>
      </c>
      <c r="HT87" s="156">
        <v>32</v>
      </c>
      <c r="HU87" s="156">
        <v>7</v>
      </c>
      <c r="HV87" s="156">
        <v>85</v>
      </c>
      <c r="HW87" s="156">
        <v>49</v>
      </c>
      <c r="HX87" s="156">
        <v>51</v>
      </c>
      <c r="HY87" s="156" t="s">
        <v>290</v>
      </c>
      <c r="HZ87" s="156" t="s">
        <v>290</v>
      </c>
      <c r="IA87" s="156" t="s">
        <v>290</v>
      </c>
      <c r="IB87" s="156" t="s">
        <v>290</v>
      </c>
      <c r="IC87" s="156" t="s">
        <v>290</v>
      </c>
      <c r="ID87" s="156" t="s">
        <v>290</v>
      </c>
      <c r="IE87" s="159">
        <v>14</v>
      </c>
      <c r="IF87" s="159" t="s">
        <v>290</v>
      </c>
      <c r="IG87" s="156" t="s">
        <v>290</v>
      </c>
      <c r="IH87" s="156">
        <v>37</v>
      </c>
      <c r="II87" s="156" t="s">
        <v>290</v>
      </c>
      <c r="IJ87" s="156" t="s">
        <v>1027</v>
      </c>
      <c r="IK87" s="156" t="s">
        <v>1490</v>
      </c>
      <c r="IL87" s="158">
        <v>38718</v>
      </c>
      <c r="IM87" s="158">
        <v>42005</v>
      </c>
      <c r="IN87" s="156" t="s">
        <v>288</v>
      </c>
      <c r="IO87" s="156" t="s">
        <v>288</v>
      </c>
      <c r="IP87" s="156" t="s">
        <v>288</v>
      </c>
      <c r="IQ87" s="156" t="s">
        <v>288</v>
      </c>
      <c r="IR87" s="156" t="s">
        <v>1248</v>
      </c>
      <c r="IS87" s="156"/>
      <c r="IT87" s="156">
        <v>11</v>
      </c>
      <c r="IU87" s="156"/>
      <c r="IV87" s="156"/>
      <c r="IW87" s="156"/>
      <c r="IX87" s="156"/>
      <c r="IY87" s="156" t="s">
        <v>296</v>
      </c>
    </row>
    <row r="88" spans="1:259" ht="15">
      <c r="A88" s="156">
        <v>84</v>
      </c>
      <c r="B88" s="156" t="s">
        <v>832</v>
      </c>
      <c r="C88" s="156" t="s">
        <v>1491</v>
      </c>
      <c r="D88" s="156">
        <v>494</v>
      </c>
      <c r="E88" s="156" t="s">
        <v>309</v>
      </c>
      <c r="F88" s="156">
        <v>216</v>
      </c>
      <c r="G88" s="156" t="s">
        <v>834</v>
      </c>
      <c r="H88" s="156" t="s">
        <v>833</v>
      </c>
      <c r="I88" s="156" t="s">
        <v>835</v>
      </c>
      <c r="J88" s="156">
        <v>5351</v>
      </c>
      <c r="K88" s="156" t="s">
        <v>1028</v>
      </c>
      <c r="L88" s="156" t="s">
        <v>836</v>
      </c>
      <c r="M88" s="156" t="s">
        <v>837</v>
      </c>
      <c r="N88" s="156" t="s">
        <v>287</v>
      </c>
      <c r="O88" s="156" t="s">
        <v>290</v>
      </c>
      <c r="P88" s="156"/>
      <c r="Q88" s="156"/>
      <c r="R88" s="156"/>
      <c r="S88" s="156"/>
      <c r="T88" s="156"/>
      <c r="U88" s="156"/>
      <c r="V88" s="156">
        <v>0</v>
      </c>
      <c r="W88" s="156">
        <v>1</v>
      </c>
      <c r="X88" s="156">
        <v>0</v>
      </c>
      <c r="Y88" s="156">
        <v>0</v>
      </c>
      <c r="Z88" s="156">
        <v>0</v>
      </c>
      <c r="AA88" s="156">
        <v>0</v>
      </c>
      <c r="AB88" s="156">
        <v>0</v>
      </c>
      <c r="AC88" s="156">
        <v>1</v>
      </c>
      <c r="AD88" s="156">
        <v>2</v>
      </c>
      <c r="AE88" s="156">
        <v>1</v>
      </c>
      <c r="AF88" s="156">
        <v>0</v>
      </c>
      <c r="AG88" s="156">
        <v>0</v>
      </c>
      <c r="AH88" s="156">
        <v>4</v>
      </c>
      <c r="AI88" s="156">
        <v>4</v>
      </c>
      <c r="AJ88" s="156">
        <v>0</v>
      </c>
      <c r="AK88" s="156">
        <v>0</v>
      </c>
      <c r="AL88" s="156">
        <v>0</v>
      </c>
      <c r="AM88" s="156">
        <v>0</v>
      </c>
      <c r="AN88" s="156">
        <v>0</v>
      </c>
      <c r="AO88" s="156">
        <v>0</v>
      </c>
      <c r="AP88" s="156">
        <v>0</v>
      </c>
      <c r="AQ88" s="156">
        <v>0</v>
      </c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>
        <v>1</v>
      </c>
      <c r="BQ88" s="156">
        <v>1</v>
      </c>
      <c r="BR88" s="156" t="s">
        <v>932</v>
      </c>
      <c r="BS88" s="156"/>
      <c r="BT88" s="156"/>
      <c r="BU88" s="156"/>
      <c r="BV88" s="156" t="s">
        <v>290</v>
      </c>
      <c r="BW88" s="156" t="s">
        <v>288</v>
      </c>
      <c r="BX88" s="156" t="s">
        <v>288</v>
      </c>
      <c r="BY88" s="156">
        <v>2</v>
      </c>
      <c r="BZ88" s="156">
        <v>4</v>
      </c>
      <c r="CA88" s="156">
        <v>0</v>
      </c>
      <c r="CB88" s="156">
        <v>22</v>
      </c>
      <c r="CC88" s="156">
        <v>0</v>
      </c>
      <c r="CD88" s="157" t="s">
        <v>303</v>
      </c>
      <c r="CE88" s="159">
        <v>2</v>
      </c>
      <c r="CF88" s="157">
        <v>0.6944444444444445</v>
      </c>
      <c r="CG88" s="157">
        <v>0.375</v>
      </c>
      <c r="CH88" s="157"/>
      <c r="CI88" s="157"/>
      <c r="CJ88" s="157"/>
      <c r="CK88" s="157"/>
      <c r="CL88" s="156" t="s">
        <v>292</v>
      </c>
      <c r="CM88" s="157" t="s">
        <v>305</v>
      </c>
      <c r="CN88" s="159">
        <v>2</v>
      </c>
      <c r="CO88" s="157">
        <v>0.375</v>
      </c>
      <c r="CP88" s="157">
        <v>0.7083333333333334</v>
      </c>
      <c r="CQ88" s="157"/>
      <c r="CR88" s="157"/>
      <c r="CS88" s="157"/>
      <c r="CT88" s="157"/>
      <c r="CU88" s="156" t="s">
        <v>1003</v>
      </c>
      <c r="CV88" s="156">
        <v>609</v>
      </c>
      <c r="CW88" s="156"/>
      <c r="CX88" s="156">
        <v>1339</v>
      </c>
      <c r="CY88" s="156" t="s">
        <v>288</v>
      </c>
      <c r="CZ88" s="156" t="s">
        <v>288</v>
      </c>
      <c r="DA88" s="156" t="s">
        <v>288</v>
      </c>
      <c r="DB88" s="156" t="s">
        <v>290</v>
      </c>
      <c r="DC88" s="156" t="s">
        <v>290</v>
      </c>
      <c r="DD88" s="156" t="s">
        <v>288</v>
      </c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6"/>
      <c r="FH88" s="156"/>
      <c r="FI88" s="156"/>
      <c r="FJ88" s="156"/>
      <c r="FK88" s="156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 t="s">
        <v>288</v>
      </c>
      <c r="FW88" s="156" t="s">
        <v>288</v>
      </c>
      <c r="FX88" s="156" t="s">
        <v>290</v>
      </c>
      <c r="FY88" s="156" t="s">
        <v>288</v>
      </c>
      <c r="FZ88" s="156" t="s">
        <v>934</v>
      </c>
      <c r="GA88" s="156"/>
      <c r="GB88" s="156"/>
      <c r="GC88" s="156"/>
      <c r="GD88" s="156"/>
      <c r="GE88" s="156"/>
      <c r="GF88" s="156" t="s">
        <v>1244</v>
      </c>
      <c r="GG88" s="156"/>
      <c r="GH88" s="156"/>
      <c r="GI88" s="156"/>
      <c r="GJ88" s="156"/>
      <c r="GK88" s="156"/>
      <c r="GL88" s="156"/>
      <c r="GM88" s="156"/>
      <c r="GN88" s="156"/>
      <c r="GO88" s="156"/>
      <c r="GP88" s="156"/>
      <c r="GQ88" s="156"/>
      <c r="GR88" s="156"/>
      <c r="GS88" s="156"/>
      <c r="GT88" s="156"/>
      <c r="GU88" s="156"/>
      <c r="GV88" s="156"/>
      <c r="GW88" s="156"/>
      <c r="GX88" s="156"/>
      <c r="GY88" s="156"/>
      <c r="GZ88" s="156"/>
      <c r="HA88" s="156"/>
      <c r="HB88" s="156"/>
      <c r="HC88" s="156"/>
      <c r="HD88" s="156"/>
      <c r="HE88" s="156"/>
      <c r="HF88" s="156"/>
      <c r="HG88" s="156"/>
      <c r="HH88" s="156"/>
      <c r="HI88" s="156"/>
      <c r="HJ88" s="156"/>
      <c r="HK88" s="156"/>
      <c r="HL88" s="156"/>
      <c r="HM88" s="156"/>
      <c r="HN88" s="156"/>
      <c r="HO88" s="156"/>
      <c r="HP88" s="156">
        <v>0</v>
      </c>
      <c r="HQ88" s="156">
        <v>1</v>
      </c>
      <c r="HR88" s="156">
        <v>2</v>
      </c>
      <c r="HS88" s="156">
        <v>33</v>
      </c>
      <c r="HT88" s="156">
        <v>0</v>
      </c>
      <c r="HU88" s="156">
        <v>0</v>
      </c>
      <c r="HV88" s="156">
        <v>0</v>
      </c>
      <c r="HW88" s="156">
        <v>0</v>
      </c>
      <c r="HX88" s="156">
        <v>0</v>
      </c>
      <c r="HY88" s="156">
        <v>0</v>
      </c>
      <c r="HZ88" s="156">
        <v>0</v>
      </c>
      <c r="IA88" s="156">
        <v>0</v>
      </c>
      <c r="IB88" s="156">
        <v>0</v>
      </c>
      <c r="IC88" s="156">
        <v>0</v>
      </c>
      <c r="ID88" s="156">
        <v>0</v>
      </c>
      <c r="IE88" s="159">
        <v>0</v>
      </c>
      <c r="IF88" s="159">
        <v>0</v>
      </c>
      <c r="IG88" s="156">
        <v>0</v>
      </c>
      <c r="IH88" s="156">
        <v>0</v>
      </c>
      <c r="II88" s="156">
        <v>0</v>
      </c>
      <c r="IJ88" s="156" t="s">
        <v>838</v>
      </c>
      <c r="IK88" s="156" t="s">
        <v>839</v>
      </c>
      <c r="IL88" s="158" t="s">
        <v>840</v>
      </c>
      <c r="IM88" s="158">
        <v>41944</v>
      </c>
      <c r="IN88" s="156" t="s">
        <v>288</v>
      </c>
      <c r="IO88" s="156" t="s">
        <v>288</v>
      </c>
      <c r="IP88" s="156" t="s">
        <v>290</v>
      </c>
      <c r="IQ88" s="156" t="s">
        <v>288</v>
      </c>
      <c r="IR88" s="156" t="s">
        <v>290</v>
      </c>
      <c r="IS88" s="156"/>
      <c r="IT88" s="156">
        <v>11</v>
      </c>
      <c r="IU88" s="156"/>
      <c r="IV88" s="156"/>
      <c r="IW88" s="156"/>
      <c r="IX88" s="156"/>
      <c r="IY88" s="156" t="s">
        <v>296</v>
      </c>
    </row>
    <row r="89" spans="1:259" ht="15">
      <c r="A89" s="156">
        <v>85</v>
      </c>
      <c r="B89" s="156" t="s">
        <v>841</v>
      </c>
      <c r="C89" s="156" t="s">
        <v>1492</v>
      </c>
      <c r="D89" s="156">
        <v>940</v>
      </c>
      <c r="E89" s="156" t="s">
        <v>740</v>
      </c>
      <c r="F89" s="156">
        <v>218</v>
      </c>
      <c r="G89" s="156" t="s">
        <v>843</v>
      </c>
      <c r="H89" s="156" t="s">
        <v>842</v>
      </c>
      <c r="I89" s="156" t="s">
        <v>844</v>
      </c>
      <c r="J89" s="156">
        <v>2191</v>
      </c>
      <c r="K89" s="156" t="s">
        <v>845</v>
      </c>
      <c r="L89" s="156" t="s">
        <v>846</v>
      </c>
      <c r="M89" s="156" t="s">
        <v>1245</v>
      </c>
      <c r="N89" s="156" t="s">
        <v>314</v>
      </c>
      <c r="O89" s="156" t="s">
        <v>290</v>
      </c>
      <c r="P89" s="156" t="s">
        <v>1245</v>
      </c>
      <c r="Q89" s="156" t="s">
        <v>314</v>
      </c>
      <c r="R89" s="156" t="s">
        <v>290</v>
      </c>
      <c r="S89" s="156"/>
      <c r="T89" s="156"/>
      <c r="U89" s="156"/>
      <c r="V89" s="156">
        <v>1</v>
      </c>
      <c r="W89" s="156">
        <v>0</v>
      </c>
      <c r="X89" s="156">
        <v>0</v>
      </c>
      <c r="Y89" s="156">
        <v>0</v>
      </c>
      <c r="Z89" s="156">
        <v>0</v>
      </c>
      <c r="AA89" s="156">
        <v>4</v>
      </c>
      <c r="AB89" s="156">
        <v>0</v>
      </c>
      <c r="AC89" s="156">
        <v>1</v>
      </c>
      <c r="AD89" s="156">
        <v>1</v>
      </c>
      <c r="AE89" s="156">
        <v>11</v>
      </c>
      <c r="AF89" s="156">
        <v>0</v>
      </c>
      <c r="AG89" s="156">
        <v>0</v>
      </c>
      <c r="AH89" s="156">
        <v>10</v>
      </c>
      <c r="AI89" s="156">
        <v>2</v>
      </c>
      <c r="AJ89" s="156">
        <v>0</v>
      </c>
      <c r="AK89" s="156">
        <v>0</v>
      </c>
      <c r="AL89" s="156">
        <v>0</v>
      </c>
      <c r="AM89" s="156">
        <v>0</v>
      </c>
      <c r="AN89" s="156">
        <v>0</v>
      </c>
      <c r="AO89" s="156">
        <v>6</v>
      </c>
      <c r="AP89" s="156">
        <v>0</v>
      </c>
      <c r="AQ89" s="156">
        <v>2</v>
      </c>
      <c r="AR89" s="156">
        <v>1</v>
      </c>
      <c r="AS89" s="156">
        <v>1</v>
      </c>
      <c r="AT89" s="156" t="s">
        <v>932</v>
      </c>
      <c r="AU89" s="156">
        <v>1</v>
      </c>
      <c r="AV89" s="156">
        <v>1</v>
      </c>
      <c r="AW89" s="156" t="s">
        <v>932</v>
      </c>
      <c r="AX89" s="156">
        <v>1</v>
      </c>
      <c r="AY89" s="156" t="s">
        <v>932</v>
      </c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>
        <v>1</v>
      </c>
      <c r="BL89" s="156">
        <v>0.5</v>
      </c>
      <c r="BM89" s="156" t="s">
        <v>932</v>
      </c>
      <c r="BN89" s="156"/>
      <c r="BO89" s="156"/>
      <c r="BP89" s="156">
        <v>1</v>
      </c>
      <c r="BQ89" s="156">
        <v>1</v>
      </c>
      <c r="BR89" s="156" t="s">
        <v>932</v>
      </c>
      <c r="BS89" s="156"/>
      <c r="BT89" s="156"/>
      <c r="BU89" s="156"/>
      <c r="BV89" s="156" t="s">
        <v>288</v>
      </c>
      <c r="BW89" s="156" t="s">
        <v>288</v>
      </c>
      <c r="BX89" s="156" t="s">
        <v>290</v>
      </c>
      <c r="BY89" s="156">
        <v>3</v>
      </c>
      <c r="BZ89" s="156">
        <v>8</v>
      </c>
      <c r="CA89" s="156">
        <v>0</v>
      </c>
      <c r="CB89" s="156">
        <v>0</v>
      </c>
      <c r="CC89" s="156">
        <v>0</v>
      </c>
      <c r="CD89" s="157" t="s">
        <v>291</v>
      </c>
      <c r="CE89" s="159">
        <v>1</v>
      </c>
      <c r="CF89" s="157"/>
      <c r="CG89" s="157"/>
      <c r="CH89" s="157">
        <v>0.7083333333333334</v>
      </c>
      <c r="CI89" s="157">
        <v>0.375</v>
      </c>
      <c r="CJ89" s="157"/>
      <c r="CK89" s="157"/>
      <c r="CL89" s="156" t="s">
        <v>292</v>
      </c>
      <c r="CM89" s="157" t="s">
        <v>305</v>
      </c>
      <c r="CN89" s="159">
        <v>1</v>
      </c>
      <c r="CO89" s="157">
        <v>0.375</v>
      </c>
      <c r="CP89" s="157">
        <v>0.7083333333333334</v>
      </c>
      <c r="CQ89" s="157"/>
      <c r="CR89" s="157"/>
      <c r="CS89" s="157"/>
      <c r="CT89" s="157"/>
      <c r="CU89" s="156" t="s">
        <v>952</v>
      </c>
      <c r="CV89" s="156">
        <v>936</v>
      </c>
      <c r="CW89" s="156">
        <v>1050</v>
      </c>
      <c r="CX89" s="156">
        <v>3607</v>
      </c>
      <c r="CY89" s="156" t="s">
        <v>288</v>
      </c>
      <c r="CZ89" s="156" t="s">
        <v>288</v>
      </c>
      <c r="DA89" s="156" t="s">
        <v>288</v>
      </c>
      <c r="DB89" s="156" t="s">
        <v>290</v>
      </c>
      <c r="DC89" s="156" t="s">
        <v>290</v>
      </c>
      <c r="DD89" s="156" t="s">
        <v>288</v>
      </c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56"/>
      <c r="DS89" s="156"/>
      <c r="DT89" s="156"/>
      <c r="DU89" s="156"/>
      <c r="DV89" s="156"/>
      <c r="DW89" s="156"/>
      <c r="DX89" s="156"/>
      <c r="DY89" s="156"/>
      <c r="DZ89" s="156"/>
      <c r="EA89" s="156"/>
      <c r="EB89" s="156"/>
      <c r="EC89" s="156"/>
      <c r="ED89" s="156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56"/>
      <c r="ER89" s="156"/>
      <c r="ES89" s="156"/>
      <c r="ET89" s="156"/>
      <c r="EU89" s="156"/>
      <c r="EV89" s="156"/>
      <c r="EW89" s="156"/>
      <c r="EX89" s="156"/>
      <c r="EY89" s="156"/>
      <c r="EZ89" s="156"/>
      <c r="FA89" s="156"/>
      <c r="FB89" s="156"/>
      <c r="FC89" s="156"/>
      <c r="FD89" s="156"/>
      <c r="FE89" s="156"/>
      <c r="FF89" s="156"/>
      <c r="FG89" s="156"/>
      <c r="FH89" s="156"/>
      <c r="FI89" s="156"/>
      <c r="FJ89" s="156"/>
      <c r="FK89" s="156"/>
      <c r="FL89" s="156"/>
      <c r="FM89" s="156"/>
      <c r="FN89" s="156"/>
      <c r="FO89" s="156"/>
      <c r="FP89" s="156"/>
      <c r="FQ89" s="156"/>
      <c r="FR89" s="156"/>
      <c r="FS89" s="156"/>
      <c r="FT89" s="156"/>
      <c r="FU89" s="156"/>
      <c r="FV89" s="156" t="s">
        <v>288</v>
      </c>
      <c r="FW89" s="156" t="s">
        <v>288</v>
      </c>
      <c r="FX89" s="156" t="s">
        <v>290</v>
      </c>
      <c r="FY89" s="156" t="s">
        <v>288</v>
      </c>
      <c r="FZ89" s="156" t="s">
        <v>936</v>
      </c>
      <c r="GA89" s="156"/>
      <c r="GB89" s="156"/>
      <c r="GC89" s="156"/>
      <c r="GD89" s="156"/>
      <c r="GE89" s="156"/>
      <c r="GF89" s="156" t="s">
        <v>517</v>
      </c>
      <c r="GG89" s="156"/>
      <c r="GH89" s="156"/>
      <c r="GI89" s="156"/>
      <c r="GJ89" s="156"/>
      <c r="GK89" s="156"/>
      <c r="GL89" s="156"/>
      <c r="GM89" s="156"/>
      <c r="GN89" s="156"/>
      <c r="GO89" s="156"/>
      <c r="GP89" s="156"/>
      <c r="GQ89" s="156"/>
      <c r="GR89" s="156"/>
      <c r="GS89" s="156"/>
      <c r="GT89" s="156"/>
      <c r="GU89" s="156"/>
      <c r="GV89" s="156"/>
      <c r="GW89" s="156"/>
      <c r="GX89" s="156"/>
      <c r="GY89" s="156"/>
      <c r="GZ89" s="156"/>
      <c r="HA89" s="156"/>
      <c r="HB89" s="156"/>
      <c r="HC89" s="156"/>
      <c r="HD89" s="156"/>
      <c r="HE89" s="156"/>
      <c r="HF89" s="156"/>
      <c r="HG89" s="156"/>
      <c r="HH89" s="156"/>
      <c r="HI89" s="156"/>
      <c r="HJ89" s="156"/>
      <c r="HK89" s="156"/>
      <c r="HL89" s="156"/>
      <c r="HM89" s="156"/>
      <c r="HN89" s="156"/>
      <c r="HO89" s="156"/>
      <c r="HP89" s="156">
        <v>1</v>
      </c>
      <c r="HQ89" s="156">
        <v>4</v>
      </c>
      <c r="HR89" s="156">
        <v>8</v>
      </c>
      <c r="HS89" s="156">
        <v>88</v>
      </c>
      <c r="HT89" s="156">
        <v>559</v>
      </c>
      <c r="HU89" s="156">
        <v>70</v>
      </c>
      <c r="HV89" s="156">
        <v>17</v>
      </c>
      <c r="HW89" s="156" t="s">
        <v>290</v>
      </c>
      <c r="HX89" s="156">
        <v>66</v>
      </c>
      <c r="HY89" s="156" t="s">
        <v>290</v>
      </c>
      <c r="HZ89" s="156" t="s">
        <v>290</v>
      </c>
      <c r="IA89" s="156" t="s">
        <v>290</v>
      </c>
      <c r="IB89" s="156" t="s">
        <v>290</v>
      </c>
      <c r="IC89" s="156" t="s">
        <v>290</v>
      </c>
      <c r="ID89" s="156" t="s">
        <v>290</v>
      </c>
      <c r="IE89" s="159">
        <v>7</v>
      </c>
      <c r="IF89" s="159" t="s">
        <v>290</v>
      </c>
      <c r="IG89" s="156" t="s">
        <v>290</v>
      </c>
      <c r="IH89" s="156">
        <v>24</v>
      </c>
      <c r="II89" s="156" t="s">
        <v>290</v>
      </c>
      <c r="IJ89" s="156" t="s">
        <v>968</v>
      </c>
      <c r="IK89" s="156" t="s">
        <v>447</v>
      </c>
      <c r="IL89" s="158">
        <v>36373</v>
      </c>
      <c r="IM89" s="158">
        <v>41365</v>
      </c>
      <c r="IN89" s="156" t="s">
        <v>288</v>
      </c>
      <c r="IO89" s="156" t="s">
        <v>288</v>
      </c>
      <c r="IP89" s="156" t="s">
        <v>288</v>
      </c>
      <c r="IQ89" s="156" t="s">
        <v>288</v>
      </c>
      <c r="IR89" s="156" t="s">
        <v>288</v>
      </c>
      <c r="IS89" s="156"/>
      <c r="IT89" s="156">
        <v>6</v>
      </c>
      <c r="IU89" s="156"/>
      <c r="IV89" s="156"/>
      <c r="IW89" s="156"/>
      <c r="IX89" s="156"/>
      <c r="IY89" s="156" t="s">
        <v>296</v>
      </c>
    </row>
    <row r="90" spans="1:259" ht="15">
      <c r="A90" s="156">
        <v>86</v>
      </c>
      <c r="B90" s="156" t="s">
        <v>847</v>
      </c>
      <c r="C90" s="156" t="s">
        <v>848</v>
      </c>
      <c r="D90" s="156">
        <v>963</v>
      </c>
      <c r="E90" s="156" t="s">
        <v>309</v>
      </c>
      <c r="F90" s="156">
        <v>222</v>
      </c>
      <c r="G90" s="156" t="s">
        <v>849</v>
      </c>
      <c r="H90" s="156" t="s">
        <v>1246</v>
      </c>
      <c r="I90" s="156" t="s">
        <v>850</v>
      </c>
      <c r="J90" s="156" t="s">
        <v>283</v>
      </c>
      <c r="K90" s="156" t="s">
        <v>1029</v>
      </c>
      <c r="L90" s="156" t="s">
        <v>1030</v>
      </c>
      <c r="M90" s="156" t="s">
        <v>1247</v>
      </c>
      <c r="N90" s="156" t="s">
        <v>314</v>
      </c>
      <c r="O90" s="156" t="s">
        <v>288</v>
      </c>
      <c r="P90" s="156"/>
      <c r="Q90" s="156"/>
      <c r="R90" s="156"/>
      <c r="S90" s="156"/>
      <c r="T90" s="156"/>
      <c r="U90" s="156"/>
      <c r="V90" s="156">
        <v>1</v>
      </c>
      <c r="W90" s="156">
        <v>1</v>
      </c>
      <c r="X90" s="156">
        <v>1</v>
      </c>
      <c r="Y90" s="156">
        <v>0</v>
      </c>
      <c r="Z90" s="156">
        <v>1</v>
      </c>
      <c r="AA90" s="156">
        <v>3</v>
      </c>
      <c r="AB90" s="156">
        <v>0</v>
      </c>
      <c r="AC90" s="156">
        <v>0</v>
      </c>
      <c r="AD90" s="156">
        <v>1</v>
      </c>
      <c r="AE90" s="156">
        <v>8</v>
      </c>
      <c r="AF90" s="156">
        <v>0</v>
      </c>
      <c r="AG90" s="156">
        <v>0</v>
      </c>
      <c r="AH90" s="156">
        <v>8</v>
      </c>
      <c r="AI90" s="156">
        <v>3</v>
      </c>
      <c r="AJ90" s="156">
        <v>0</v>
      </c>
      <c r="AK90" s="156">
        <v>0</v>
      </c>
      <c r="AL90" s="156">
        <v>0.5</v>
      </c>
      <c r="AM90" s="156">
        <v>0.5</v>
      </c>
      <c r="AN90" s="156">
        <v>0</v>
      </c>
      <c r="AO90" s="156">
        <v>1</v>
      </c>
      <c r="AP90" s="156">
        <v>0</v>
      </c>
      <c r="AQ90" s="156">
        <v>1</v>
      </c>
      <c r="AR90" s="156">
        <v>4</v>
      </c>
      <c r="AS90" s="156">
        <v>7</v>
      </c>
      <c r="AT90" s="156" t="s">
        <v>931</v>
      </c>
      <c r="AU90" s="156">
        <v>20</v>
      </c>
      <c r="AV90" s="156">
        <v>100</v>
      </c>
      <c r="AW90" s="156" t="s">
        <v>931</v>
      </c>
      <c r="AX90" s="156">
        <v>120</v>
      </c>
      <c r="AY90" s="156" t="s">
        <v>932</v>
      </c>
      <c r="AZ90" s="156">
        <v>1</v>
      </c>
      <c r="BA90" s="156">
        <v>1.5</v>
      </c>
      <c r="BB90" s="156" t="s">
        <v>931</v>
      </c>
      <c r="BC90" s="156"/>
      <c r="BD90" s="156"/>
      <c r="BE90" s="156"/>
      <c r="BF90" s="156"/>
      <c r="BG90" s="156"/>
      <c r="BH90" s="156"/>
      <c r="BI90" s="156"/>
      <c r="BJ90" s="156"/>
      <c r="BK90" s="156">
        <v>2</v>
      </c>
      <c r="BL90" s="156">
        <v>2</v>
      </c>
      <c r="BM90" s="156" t="s">
        <v>931</v>
      </c>
      <c r="BN90" s="156">
        <v>4</v>
      </c>
      <c r="BO90" s="156" t="s">
        <v>931</v>
      </c>
      <c r="BP90" s="156"/>
      <c r="BQ90" s="156"/>
      <c r="BR90" s="156"/>
      <c r="BS90" s="156">
        <v>1</v>
      </c>
      <c r="BT90" s="156">
        <v>1</v>
      </c>
      <c r="BU90" s="156" t="s">
        <v>360</v>
      </c>
      <c r="BV90" s="156" t="s">
        <v>288</v>
      </c>
      <c r="BW90" s="156" t="s">
        <v>288</v>
      </c>
      <c r="BX90" s="156" t="s">
        <v>288</v>
      </c>
      <c r="BY90" s="156">
        <v>0</v>
      </c>
      <c r="BZ90" s="156">
        <v>9</v>
      </c>
      <c r="CA90" s="156">
        <v>0</v>
      </c>
      <c r="CB90" s="156">
        <v>6</v>
      </c>
      <c r="CC90" s="156">
        <v>0</v>
      </c>
      <c r="CD90" s="157" t="s">
        <v>303</v>
      </c>
      <c r="CE90" s="159">
        <v>1</v>
      </c>
      <c r="CF90" s="157">
        <v>0.6979166666666666</v>
      </c>
      <c r="CG90" s="157">
        <v>0.3541666666666667</v>
      </c>
      <c r="CH90" s="157"/>
      <c r="CI90" s="157"/>
      <c r="CJ90" s="157"/>
      <c r="CK90" s="157"/>
      <c r="CL90" s="156" t="s">
        <v>292</v>
      </c>
      <c r="CM90" s="157" t="s">
        <v>305</v>
      </c>
      <c r="CN90" s="159">
        <v>1</v>
      </c>
      <c r="CO90" s="157">
        <v>0.3541666666666667</v>
      </c>
      <c r="CP90" s="157">
        <v>0.6979166666666666</v>
      </c>
      <c r="CQ90" s="157"/>
      <c r="CR90" s="157"/>
      <c r="CS90" s="157"/>
      <c r="CT90" s="157"/>
      <c r="CU90" s="156" t="s">
        <v>933</v>
      </c>
      <c r="CV90" s="156">
        <v>993</v>
      </c>
      <c r="CW90" s="156">
        <v>0</v>
      </c>
      <c r="CX90" s="156">
        <v>2142</v>
      </c>
      <c r="CY90" s="156" t="s">
        <v>288</v>
      </c>
      <c r="CZ90" s="156" t="s">
        <v>288</v>
      </c>
      <c r="DA90" s="156" t="s">
        <v>288</v>
      </c>
      <c r="DB90" s="156" t="s">
        <v>288</v>
      </c>
      <c r="DC90" s="156" t="s">
        <v>290</v>
      </c>
      <c r="DD90" s="156" t="s">
        <v>288</v>
      </c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6"/>
      <c r="EH90" s="156"/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6"/>
      <c r="FG90" s="156"/>
      <c r="FH90" s="156"/>
      <c r="FI90" s="156"/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 t="s">
        <v>288</v>
      </c>
      <c r="FW90" s="156" t="s">
        <v>288</v>
      </c>
      <c r="FX90" s="156" t="s">
        <v>288</v>
      </c>
      <c r="FY90" s="156" t="s">
        <v>288</v>
      </c>
      <c r="FZ90" s="156" t="s">
        <v>936</v>
      </c>
      <c r="GA90" s="156"/>
      <c r="GB90" s="156"/>
      <c r="GC90" s="156"/>
      <c r="GD90" s="156"/>
      <c r="GE90" s="156"/>
      <c r="GF90" s="156" t="s">
        <v>290</v>
      </c>
      <c r="GG90" s="156"/>
      <c r="GH90" s="156"/>
      <c r="GI90" s="156"/>
      <c r="GJ90" s="156"/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  <c r="GU90" s="156"/>
      <c r="GV90" s="156"/>
      <c r="GW90" s="156"/>
      <c r="GX90" s="156"/>
      <c r="GY90" s="156"/>
      <c r="GZ90" s="156"/>
      <c r="HA90" s="156"/>
      <c r="HB90" s="156"/>
      <c r="HC90" s="156"/>
      <c r="HD90" s="156"/>
      <c r="HE90" s="156"/>
      <c r="HF90" s="156"/>
      <c r="HG90" s="156"/>
      <c r="HH90" s="156"/>
      <c r="HI90" s="156"/>
      <c r="HJ90" s="156"/>
      <c r="HK90" s="156"/>
      <c r="HL90" s="156"/>
      <c r="HM90" s="156"/>
      <c r="HN90" s="156"/>
      <c r="HO90" s="156"/>
      <c r="HP90" s="156">
        <v>2</v>
      </c>
      <c r="HQ90" s="156">
        <v>2</v>
      </c>
      <c r="HR90" s="156">
        <v>13</v>
      </c>
      <c r="HS90" s="156">
        <v>31</v>
      </c>
      <c r="HT90" s="156">
        <v>134</v>
      </c>
      <c r="HU90" s="156" t="s">
        <v>290</v>
      </c>
      <c r="HV90" s="156" t="s">
        <v>290</v>
      </c>
      <c r="HW90" s="156">
        <v>21</v>
      </c>
      <c r="HX90" s="156">
        <v>111</v>
      </c>
      <c r="HY90" s="156">
        <v>1260</v>
      </c>
      <c r="HZ90" s="156">
        <v>2168</v>
      </c>
      <c r="IA90" s="156">
        <v>4887</v>
      </c>
      <c r="IB90" s="156">
        <v>2</v>
      </c>
      <c r="IC90" s="156">
        <v>0</v>
      </c>
      <c r="ID90" s="156">
        <v>0</v>
      </c>
      <c r="IE90" s="159">
        <v>0</v>
      </c>
      <c r="IF90" s="159">
        <v>0</v>
      </c>
      <c r="IG90" s="156">
        <v>0</v>
      </c>
      <c r="IH90" s="156">
        <v>0</v>
      </c>
      <c r="II90" s="156">
        <v>4391</v>
      </c>
      <c r="IJ90" s="156" t="s">
        <v>318</v>
      </c>
      <c r="IK90" s="156" t="s">
        <v>319</v>
      </c>
      <c r="IL90" s="158">
        <v>37377</v>
      </c>
      <c r="IM90" s="158">
        <v>40940</v>
      </c>
      <c r="IN90" s="156" t="s">
        <v>288</v>
      </c>
      <c r="IO90" s="156" t="s">
        <v>1248</v>
      </c>
      <c r="IP90" s="156" t="s">
        <v>1248</v>
      </c>
      <c r="IQ90" s="156" t="s">
        <v>1248</v>
      </c>
      <c r="IR90" s="156" t="s">
        <v>1248</v>
      </c>
      <c r="IS90" s="156"/>
      <c r="IT90" s="156">
        <v>6</v>
      </c>
      <c r="IU90" s="156"/>
      <c r="IV90" s="156"/>
      <c r="IW90" s="156"/>
      <c r="IX90" s="156"/>
      <c r="IY90" s="156" t="s">
        <v>296</v>
      </c>
    </row>
    <row r="91" spans="1:259" ht="15">
      <c r="A91" s="156">
        <v>87</v>
      </c>
      <c r="B91" s="156" t="s">
        <v>852</v>
      </c>
      <c r="C91" s="156" t="s">
        <v>853</v>
      </c>
      <c r="D91" s="156">
        <v>1182</v>
      </c>
      <c r="E91" s="156" t="s">
        <v>309</v>
      </c>
      <c r="F91" s="156">
        <v>120</v>
      </c>
      <c r="G91" s="156" t="s">
        <v>854</v>
      </c>
      <c r="H91" s="156" t="s">
        <v>1249</v>
      </c>
      <c r="I91" s="156" t="s">
        <v>855</v>
      </c>
      <c r="J91" s="156">
        <v>23108</v>
      </c>
      <c r="K91" s="156" t="s">
        <v>856</v>
      </c>
      <c r="L91" s="156" t="s">
        <v>857</v>
      </c>
      <c r="M91" s="156" t="s">
        <v>858</v>
      </c>
      <c r="N91" s="156" t="s">
        <v>314</v>
      </c>
      <c r="O91" s="156" t="s">
        <v>290</v>
      </c>
      <c r="P91" s="156" t="s">
        <v>859</v>
      </c>
      <c r="Q91" s="156" t="s">
        <v>287</v>
      </c>
      <c r="R91" s="156" t="s">
        <v>290</v>
      </c>
      <c r="S91" s="156"/>
      <c r="T91" s="156"/>
      <c r="U91" s="156"/>
      <c r="V91" s="156">
        <v>1</v>
      </c>
      <c r="W91" s="156">
        <v>0</v>
      </c>
      <c r="X91" s="156">
        <v>0</v>
      </c>
      <c r="Y91" s="156">
        <v>0</v>
      </c>
      <c r="Z91" s="156">
        <v>0</v>
      </c>
      <c r="AA91" s="156">
        <v>1</v>
      </c>
      <c r="AB91" s="156">
        <v>0</v>
      </c>
      <c r="AC91" s="156">
        <v>0</v>
      </c>
      <c r="AD91" s="156">
        <v>1</v>
      </c>
      <c r="AE91" s="156">
        <v>4</v>
      </c>
      <c r="AF91" s="156">
        <v>0</v>
      </c>
      <c r="AG91" s="156">
        <v>0</v>
      </c>
      <c r="AH91" s="156">
        <v>5</v>
      </c>
      <c r="AI91" s="156">
        <v>4</v>
      </c>
      <c r="AJ91" s="156">
        <v>0</v>
      </c>
      <c r="AK91" s="156">
        <v>0</v>
      </c>
      <c r="AL91" s="156">
        <v>0.5</v>
      </c>
      <c r="AM91" s="156">
        <v>0.5</v>
      </c>
      <c r="AN91" s="156">
        <v>4</v>
      </c>
      <c r="AO91" s="156">
        <v>0</v>
      </c>
      <c r="AP91" s="156">
        <v>0</v>
      </c>
      <c r="AQ91" s="156">
        <v>0</v>
      </c>
      <c r="AR91" s="156">
        <v>4</v>
      </c>
      <c r="AS91" s="156">
        <v>6</v>
      </c>
      <c r="AT91" s="156" t="s">
        <v>931</v>
      </c>
      <c r="AU91" s="156">
        <v>1</v>
      </c>
      <c r="AV91" s="156">
        <v>1</v>
      </c>
      <c r="AW91" s="156" t="s">
        <v>931</v>
      </c>
      <c r="AX91" s="156">
        <v>3</v>
      </c>
      <c r="AY91" s="156" t="s">
        <v>935</v>
      </c>
      <c r="AZ91" s="156">
        <v>4</v>
      </c>
      <c r="BA91" s="156">
        <v>6</v>
      </c>
      <c r="BB91" s="156" t="s">
        <v>935</v>
      </c>
      <c r="BC91" s="156">
        <v>4</v>
      </c>
      <c r="BD91" s="156">
        <v>6</v>
      </c>
      <c r="BE91" s="156" t="s">
        <v>935</v>
      </c>
      <c r="BF91" s="156">
        <v>24</v>
      </c>
      <c r="BG91" s="156" t="s">
        <v>932</v>
      </c>
      <c r="BH91" s="156">
        <v>1</v>
      </c>
      <c r="BI91" s="156">
        <v>1</v>
      </c>
      <c r="BJ91" s="156" t="s">
        <v>931</v>
      </c>
      <c r="BK91" s="156"/>
      <c r="BL91" s="156"/>
      <c r="BM91" s="156"/>
      <c r="BN91" s="156"/>
      <c r="BO91" s="156"/>
      <c r="BP91" s="156">
        <v>1</v>
      </c>
      <c r="BQ91" s="156">
        <v>1</v>
      </c>
      <c r="BR91" s="156" t="s">
        <v>935</v>
      </c>
      <c r="BS91" s="156"/>
      <c r="BT91" s="156"/>
      <c r="BU91" s="156"/>
      <c r="BV91" s="156" t="s">
        <v>288</v>
      </c>
      <c r="BW91" s="156" t="s">
        <v>288</v>
      </c>
      <c r="BX91" s="156" t="s">
        <v>290</v>
      </c>
      <c r="BY91" s="156">
        <v>0</v>
      </c>
      <c r="BZ91" s="156">
        <v>0</v>
      </c>
      <c r="CA91" s="156">
        <v>0</v>
      </c>
      <c r="CB91" s="156">
        <v>2</v>
      </c>
      <c r="CC91" s="156">
        <v>0</v>
      </c>
      <c r="CD91" s="157" t="s">
        <v>303</v>
      </c>
      <c r="CE91" s="159">
        <v>2</v>
      </c>
      <c r="CF91" s="157">
        <v>0.7083333333333334</v>
      </c>
      <c r="CG91" s="157">
        <v>0.3541666666666667</v>
      </c>
      <c r="CH91" s="157"/>
      <c r="CI91" s="157"/>
      <c r="CJ91" s="157"/>
      <c r="CK91" s="157"/>
      <c r="CL91" s="156" t="s">
        <v>292</v>
      </c>
      <c r="CM91" s="157" t="s">
        <v>305</v>
      </c>
      <c r="CN91" s="159">
        <v>3</v>
      </c>
      <c r="CO91" s="157">
        <v>0.3541666666666667</v>
      </c>
      <c r="CP91" s="157">
        <v>0.7083333333333334</v>
      </c>
      <c r="CQ91" s="157"/>
      <c r="CR91" s="157"/>
      <c r="CS91" s="157"/>
      <c r="CT91" s="157"/>
      <c r="CU91" s="156" t="s">
        <v>933</v>
      </c>
      <c r="CV91" s="156">
        <v>1296</v>
      </c>
      <c r="CW91" s="156">
        <v>0</v>
      </c>
      <c r="CX91" s="156">
        <v>1459</v>
      </c>
      <c r="CY91" s="156" t="s">
        <v>288</v>
      </c>
      <c r="CZ91" s="156" t="s">
        <v>288</v>
      </c>
      <c r="DA91" s="156" t="s">
        <v>288</v>
      </c>
      <c r="DB91" s="156" t="s">
        <v>290</v>
      </c>
      <c r="DC91" s="156" t="s">
        <v>290</v>
      </c>
      <c r="DD91" s="156" t="s">
        <v>288</v>
      </c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156"/>
      <c r="FE91" s="156"/>
      <c r="FF91" s="156"/>
      <c r="FG91" s="156"/>
      <c r="FH91" s="156"/>
      <c r="FI91" s="156"/>
      <c r="FJ91" s="156"/>
      <c r="FK91" s="156"/>
      <c r="FL91" s="156"/>
      <c r="FM91" s="156"/>
      <c r="FN91" s="156"/>
      <c r="FO91" s="156"/>
      <c r="FP91" s="156"/>
      <c r="FQ91" s="156"/>
      <c r="FR91" s="156"/>
      <c r="FS91" s="156"/>
      <c r="FT91" s="156"/>
      <c r="FU91" s="156"/>
      <c r="FV91" s="156" t="s">
        <v>288</v>
      </c>
      <c r="FW91" s="156" t="s">
        <v>288</v>
      </c>
      <c r="FX91" s="156" t="s">
        <v>692</v>
      </c>
      <c r="FY91" s="156" t="s">
        <v>288</v>
      </c>
      <c r="FZ91" s="156" t="s">
        <v>936</v>
      </c>
      <c r="GA91" s="156"/>
      <c r="GB91" s="156"/>
      <c r="GC91" s="156"/>
      <c r="GD91" s="156"/>
      <c r="GE91" s="156"/>
      <c r="GF91" s="156" t="s">
        <v>332</v>
      </c>
      <c r="GG91" s="156"/>
      <c r="GH91" s="156"/>
      <c r="GI91" s="156"/>
      <c r="GJ91" s="156"/>
      <c r="GK91" s="156"/>
      <c r="GL91" s="156"/>
      <c r="GM91" s="156"/>
      <c r="GN91" s="156"/>
      <c r="GO91" s="156"/>
      <c r="GP91" s="156"/>
      <c r="GQ91" s="156"/>
      <c r="GR91" s="156"/>
      <c r="GS91" s="156"/>
      <c r="GT91" s="156"/>
      <c r="GU91" s="156"/>
      <c r="GV91" s="156"/>
      <c r="GW91" s="156"/>
      <c r="GX91" s="156"/>
      <c r="GY91" s="156"/>
      <c r="GZ91" s="156"/>
      <c r="HA91" s="156"/>
      <c r="HB91" s="156"/>
      <c r="HC91" s="156"/>
      <c r="HD91" s="156"/>
      <c r="HE91" s="156"/>
      <c r="HF91" s="156"/>
      <c r="HG91" s="156"/>
      <c r="HH91" s="156"/>
      <c r="HI91" s="156"/>
      <c r="HJ91" s="156"/>
      <c r="HK91" s="156"/>
      <c r="HL91" s="156"/>
      <c r="HM91" s="156"/>
      <c r="HN91" s="156"/>
      <c r="HO91" s="156"/>
      <c r="HP91" s="156">
        <v>0</v>
      </c>
      <c r="HQ91" s="156">
        <v>0</v>
      </c>
      <c r="HR91" s="156">
        <v>0</v>
      </c>
      <c r="HS91" s="156">
        <v>0</v>
      </c>
      <c r="HT91" s="156">
        <v>0</v>
      </c>
      <c r="HU91" s="156">
        <v>0</v>
      </c>
      <c r="HV91" s="156">
        <v>0</v>
      </c>
      <c r="HW91" s="156">
        <v>0</v>
      </c>
      <c r="HX91" s="156">
        <v>0</v>
      </c>
      <c r="HY91" s="156">
        <v>0</v>
      </c>
      <c r="HZ91" s="156">
        <v>0</v>
      </c>
      <c r="IA91" s="156">
        <v>0</v>
      </c>
      <c r="IB91" s="156">
        <v>0</v>
      </c>
      <c r="IC91" s="156">
        <v>0</v>
      </c>
      <c r="ID91" s="156">
        <v>0</v>
      </c>
      <c r="IE91" s="159">
        <v>0</v>
      </c>
      <c r="IF91" s="159">
        <v>0</v>
      </c>
      <c r="IG91" s="156">
        <v>0</v>
      </c>
      <c r="IH91" s="156">
        <v>0</v>
      </c>
      <c r="II91" s="156">
        <v>0</v>
      </c>
      <c r="IJ91" s="156" t="s">
        <v>361</v>
      </c>
      <c r="IK91" s="156" t="s">
        <v>362</v>
      </c>
      <c r="IL91" s="158">
        <v>36373</v>
      </c>
      <c r="IM91" s="158">
        <v>40179</v>
      </c>
      <c r="IN91" s="156" t="s">
        <v>288</v>
      </c>
      <c r="IO91" s="156" t="s">
        <v>288</v>
      </c>
      <c r="IP91" s="156" t="s">
        <v>288</v>
      </c>
      <c r="IQ91" s="156" t="s">
        <v>288</v>
      </c>
      <c r="IR91" s="156" t="s">
        <v>288</v>
      </c>
      <c r="IS91" s="156"/>
      <c r="IT91" s="156">
        <v>6</v>
      </c>
      <c r="IU91" s="156"/>
      <c r="IV91" s="156"/>
      <c r="IW91" s="156"/>
      <c r="IX91" s="156"/>
      <c r="IY91" s="156" t="s">
        <v>296</v>
      </c>
    </row>
    <row r="92" spans="1:259" ht="15">
      <c r="A92" s="156">
        <v>88</v>
      </c>
      <c r="B92" s="156" t="s">
        <v>860</v>
      </c>
      <c r="C92" s="156" t="s">
        <v>861</v>
      </c>
      <c r="D92" s="156">
        <v>1045</v>
      </c>
      <c r="E92" s="156" t="s">
        <v>862</v>
      </c>
      <c r="F92" s="156">
        <v>77</v>
      </c>
      <c r="G92" s="156" t="s">
        <v>864</v>
      </c>
      <c r="H92" s="156" t="s">
        <v>863</v>
      </c>
      <c r="I92" s="156" t="s">
        <v>865</v>
      </c>
      <c r="J92" s="156">
        <v>5471</v>
      </c>
      <c r="K92" s="156" t="s">
        <v>1493</v>
      </c>
      <c r="L92" s="156" t="s">
        <v>1494</v>
      </c>
      <c r="M92" s="156" t="s">
        <v>866</v>
      </c>
      <c r="N92" s="156" t="s">
        <v>314</v>
      </c>
      <c r="O92" s="156" t="s">
        <v>288</v>
      </c>
      <c r="P92" s="156" t="s">
        <v>1250</v>
      </c>
      <c r="Q92" s="156" t="s">
        <v>314</v>
      </c>
      <c r="R92" s="156" t="s">
        <v>290</v>
      </c>
      <c r="S92" s="156"/>
      <c r="T92" s="156"/>
      <c r="U92" s="156"/>
      <c r="V92" s="156">
        <v>2</v>
      </c>
      <c r="W92" s="156">
        <v>0</v>
      </c>
      <c r="X92" s="156">
        <v>0</v>
      </c>
      <c r="Y92" s="156">
        <v>1</v>
      </c>
      <c r="Z92" s="156">
        <v>0</v>
      </c>
      <c r="AA92" s="156">
        <v>3</v>
      </c>
      <c r="AB92" s="156">
        <v>0</v>
      </c>
      <c r="AC92" s="156">
        <v>0</v>
      </c>
      <c r="AD92" s="156">
        <v>2</v>
      </c>
      <c r="AE92" s="156">
        <v>3</v>
      </c>
      <c r="AF92" s="156">
        <v>0</v>
      </c>
      <c r="AG92" s="156">
        <v>0</v>
      </c>
      <c r="AH92" s="156">
        <v>5</v>
      </c>
      <c r="AI92" s="156">
        <v>4</v>
      </c>
      <c r="AJ92" s="156">
        <v>0</v>
      </c>
      <c r="AK92" s="156">
        <v>0</v>
      </c>
      <c r="AL92" s="156">
        <v>0</v>
      </c>
      <c r="AM92" s="156">
        <v>0</v>
      </c>
      <c r="AN92" s="156">
        <v>0</v>
      </c>
      <c r="AO92" s="156">
        <v>0</v>
      </c>
      <c r="AP92" s="156">
        <v>0</v>
      </c>
      <c r="AQ92" s="156">
        <v>1</v>
      </c>
      <c r="AR92" s="156">
        <v>5</v>
      </c>
      <c r="AS92" s="156">
        <v>6</v>
      </c>
      <c r="AT92" s="156" t="s">
        <v>931</v>
      </c>
      <c r="AU92" s="156"/>
      <c r="AV92" s="156"/>
      <c r="AW92" s="156"/>
      <c r="AX92" s="156"/>
      <c r="AY92" s="156"/>
      <c r="AZ92" s="156">
        <v>8</v>
      </c>
      <c r="BA92" s="156">
        <v>12</v>
      </c>
      <c r="BB92" s="156" t="s">
        <v>932</v>
      </c>
      <c r="BC92" s="156">
        <v>1</v>
      </c>
      <c r="BD92" s="156">
        <v>3</v>
      </c>
      <c r="BE92" s="156" t="s">
        <v>932</v>
      </c>
      <c r="BF92" s="156">
        <v>20</v>
      </c>
      <c r="BG92" s="156" t="s">
        <v>932</v>
      </c>
      <c r="BH92" s="156">
        <v>1</v>
      </c>
      <c r="BI92" s="156">
        <v>1</v>
      </c>
      <c r="BJ92" s="156" t="s">
        <v>932</v>
      </c>
      <c r="BK92" s="156">
        <v>1</v>
      </c>
      <c r="BL92" s="156">
        <v>24</v>
      </c>
      <c r="BM92" s="156" t="s">
        <v>932</v>
      </c>
      <c r="BN92" s="156">
        <v>24</v>
      </c>
      <c r="BO92" s="156" t="s">
        <v>932</v>
      </c>
      <c r="BP92" s="156">
        <v>1</v>
      </c>
      <c r="BQ92" s="156">
        <v>2</v>
      </c>
      <c r="BR92" s="156" t="s">
        <v>360</v>
      </c>
      <c r="BS92" s="156"/>
      <c r="BT92" s="156"/>
      <c r="BU92" s="156"/>
      <c r="BV92" s="156" t="s">
        <v>288</v>
      </c>
      <c r="BW92" s="156" t="s">
        <v>288</v>
      </c>
      <c r="BX92" s="156" t="s">
        <v>288</v>
      </c>
      <c r="BY92" s="156">
        <v>3</v>
      </c>
      <c r="BZ92" s="156">
        <v>6</v>
      </c>
      <c r="CA92" s="156">
        <v>0</v>
      </c>
      <c r="CB92" s="156">
        <v>26</v>
      </c>
      <c r="CC92" s="156">
        <v>0</v>
      </c>
      <c r="CD92" s="157" t="s">
        <v>291</v>
      </c>
      <c r="CE92" s="159">
        <v>2</v>
      </c>
      <c r="CF92" s="157"/>
      <c r="CG92" s="157"/>
      <c r="CH92" s="157">
        <v>0.6875</v>
      </c>
      <c r="CI92" s="157">
        <v>0.375</v>
      </c>
      <c r="CJ92" s="157"/>
      <c r="CK92" s="157"/>
      <c r="CL92" s="156" t="s">
        <v>292</v>
      </c>
      <c r="CM92" s="157" t="s">
        <v>293</v>
      </c>
      <c r="CN92" s="159">
        <v>1</v>
      </c>
      <c r="CO92" s="157"/>
      <c r="CP92" s="157"/>
      <c r="CQ92" s="157"/>
      <c r="CR92" s="157"/>
      <c r="CS92" s="157"/>
      <c r="CT92" s="157"/>
      <c r="CU92" s="156"/>
      <c r="CV92" s="156">
        <v>1277</v>
      </c>
      <c r="CW92" s="156">
        <v>380</v>
      </c>
      <c r="CX92" s="156">
        <v>3278</v>
      </c>
      <c r="CY92" s="156" t="s">
        <v>288</v>
      </c>
      <c r="CZ92" s="156" t="s">
        <v>288</v>
      </c>
      <c r="DA92" s="156" t="s">
        <v>288</v>
      </c>
      <c r="DB92" s="156" t="s">
        <v>288</v>
      </c>
      <c r="DC92" s="156" t="s">
        <v>290</v>
      </c>
      <c r="DD92" s="156" t="s">
        <v>288</v>
      </c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/>
      <c r="FD92" s="156"/>
      <c r="FE92" s="156"/>
      <c r="FF92" s="156"/>
      <c r="FG92" s="156"/>
      <c r="FH92" s="156"/>
      <c r="FI92" s="156"/>
      <c r="FJ92" s="156"/>
      <c r="FK92" s="156"/>
      <c r="FL92" s="156"/>
      <c r="FM92" s="156"/>
      <c r="FN92" s="156"/>
      <c r="FO92" s="156"/>
      <c r="FP92" s="156"/>
      <c r="FQ92" s="156"/>
      <c r="FR92" s="156"/>
      <c r="FS92" s="156"/>
      <c r="FT92" s="156"/>
      <c r="FU92" s="156"/>
      <c r="FV92" s="156" t="s">
        <v>288</v>
      </c>
      <c r="FW92" s="156" t="s">
        <v>288</v>
      </c>
      <c r="FX92" s="156" t="s">
        <v>290</v>
      </c>
      <c r="FY92" s="156" t="s">
        <v>288</v>
      </c>
      <c r="FZ92" s="156" t="s">
        <v>936</v>
      </c>
      <c r="GA92" s="156"/>
      <c r="GB92" s="156"/>
      <c r="GC92" s="156"/>
      <c r="GD92" s="156"/>
      <c r="GE92" s="156"/>
      <c r="GF92" s="156" t="s">
        <v>1251</v>
      </c>
      <c r="GG92" s="156"/>
      <c r="GH92" s="156"/>
      <c r="GI92" s="156"/>
      <c r="GJ92" s="156"/>
      <c r="GK92" s="156"/>
      <c r="GL92" s="156"/>
      <c r="GM92" s="156"/>
      <c r="GN92" s="156"/>
      <c r="GO92" s="156"/>
      <c r="GP92" s="156"/>
      <c r="GQ92" s="156"/>
      <c r="GR92" s="156"/>
      <c r="GS92" s="156"/>
      <c r="GT92" s="156"/>
      <c r="GU92" s="156"/>
      <c r="GV92" s="156"/>
      <c r="GW92" s="156"/>
      <c r="GX92" s="156"/>
      <c r="GY92" s="156"/>
      <c r="GZ92" s="156"/>
      <c r="HA92" s="156"/>
      <c r="HB92" s="156"/>
      <c r="HC92" s="156"/>
      <c r="HD92" s="156"/>
      <c r="HE92" s="156"/>
      <c r="HF92" s="156"/>
      <c r="HG92" s="156"/>
      <c r="HH92" s="156"/>
      <c r="HI92" s="156"/>
      <c r="HJ92" s="156"/>
      <c r="HK92" s="156"/>
      <c r="HL92" s="156"/>
      <c r="HM92" s="156"/>
      <c r="HN92" s="156"/>
      <c r="HO92" s="156"/>
      <c r="HP92" s="156">
        <v>1</v>
      </c>
      <c r="HQ92" s="156">
        <v>1</v>
      </c>
      <c r="HR92" s="156">
        <v>1</v>
      </c>
      <c r="HS92" s="156">
        <v>4</v>
      </c>
      <c r="HT92" s="156" t="s">
        <v>290</v>
      </c>
      <c r="HU92" s="156" t="s">
        <v>290</v>
      </c>
      <c r="HV92" s="156" t="s">
        <v>290</v>
      </c>
      <c r="HW92" s="156" t="s">
        <v>290</v>
      </c>
      <c r="HX92" s="156" t="s">
        <v>290</v>
      </c>
      <c r="HY92" s="156" t="s">
        <v>290</v>
      </c>
      <c r="HZ92" s="156" t="s">
        <v>290</v>
      </c>
      <c r="IA92" s="156" t="s">
        <v>290</v>
      </c>
      <c r="IB92" s="156" t="s">
        <v>290</v>
      </c>
      <c r="IC92" s="156" t="s">
        <v>290</v>
      </c>
      <c r="ID92" s="156" t="s">
        <v>290</v>
      </c>
      <c r="IE92" s="159" t="s">
        <v>290</v>
      </c>
      <c r="IF92" s="159" t="s">
        <v>290</v>
      </c>
      <c r="IG92" s="156" t="s">
        <v>290</v>
      </c>
      <c r="IH92" s="156" t="s">
        <v>290</v>
      </c>
      <c r="II92" s="156" t="s">
        <v>290</v>
      </c>
      <c r="IJ92" s="156" t="s">
        <v>867</v>
      </c>
      <c r="IK92" s="156" t="s">
        <v>868</v>
      </c>
      <c r="IL92" s="158">
        <v>36161</v>
      </c>
      <c r="IM92" s="158">
        <v>39173</v>
      </c>
      <c r="IN92" s="156" t="s">
        <v>288</v>
      </c>
      <c r="IO92" s="156" t="s">
        <v>288</v>
      </c>
      <c r="IP92" s="156" t="s">
        <v>288</v>
      </c>
      <c r="IQ92" s="156" t="s">
        <v>288</v>
      </c>
      <c r="IR92" s="156" t="s">
        <v>288</v>
      </c>
      <c r="IS92" s="156"/>
      <c r="IT92" s="156">
        <v>6</v>
      </c>
      <c r="IU92" s="156"/>
      <c r="IV92" s="156"/>
      <c r="IW92" s="156"/>
      <c r="IX92" s="156"/>
      <c r="IY92" s="156" t="s">
        <v>296</v>
      </c>
    </row>
    <row r="93" spans="1:259" ht="15">
      <c r="A93" s="156">
        <v>89</v>
      </c>
      <c r="B93" s="156" t="s">
        <v>869</v>
      </c>
      <c r="C93" s="156" t="s">
        <v>870</v>
      </c>
      <c r="D93" s="156">
        <v>915</v>
      </c>
      <c r="E93" s="156" t="s">
        <v>309</v>
      </c>
      <c r="F93" s="156">
        <v>92</v>
      </c>
      <c r="G93" s="156" t="s">
        <v>871</v>
      </c>
      <c r="H93" s="156" t="s">
        <v>1252</v>
      </c>
      <c r="I93" s="156" t="s">
        <v>872</v>
      </c>
      <c r="J93" s="156">
        <v>2253</v>
      </c>
      <c r="K93" s="156" t="s">
        <v>1495</v>
      </c>
      <c r="L93" s="156" t="s">
        <v>1496</v>
      </c>
      <c r="M93" s="156" t="s">
        <v>873</v>
      </c>
      <c r="N93" s="156" t="s">
        <v>874</v>
      </c>
      <c r="O93" s="156" t="s">
        <v>288</v>
      </c>
      <c r="P93" s="156"/>
      <c r="Q93" s="156"/>
      <c r="R93" s="156"/>
      <c r="S93" s="156"/>
      <c r="T93" s="156"/>
      <c r="U93" s="156"/>
      <c r="V93" s="156">
        <v>0</v>
      </c>
      <c r="W93" s="156">
        <v>1</v>
      </c>
      <c r="X93" s="156">
        <v>0</v>
      </c>
      <c r="Y93" s="156">
        <v>0</v>
      </c>
      <c r="Z93" s="156">
        <v>0</v>
      </c>
      <c r="AA93" s="156">
        <v>1</v>
      </c>
      <c r="AB93" s="156">
        <v>1</v>
      </c>
      <c r="AC93" s="156">
        <v>0</v>
      </c>
      <c r="AD93" s="156">
        <v>1</v>
      </c>
      <c r="AE93" s="156">
        <v>2</v>
      </c>
      <c r="AF93" s="156">
        <v>0</v>
      </c>
      <c r="AG93" s="156">
        <v>0</v>
      </c>
      <c r="AH93" s="156">
        <v>4</v>
      </c>
      <c r="AI93" s="156">
        <v>3</v>
      </c>
      <c r="AJ93" s="156">
        <v>0</v>
      </c>
      <c r="AK93" s="156">
        <v>0</v>
      </c>
      <c r="AL93" s="156">
        <v>0.5</v>
      </c>
      <c r="AM93" s="156">
        <v>0.5</v>
      </c>
      <c r="AN93" s="156">
        <v>3</v>
      </c>
      <c r="AO93" s="156">
        <v>1</v>
      </c>
      <c r="AP93" s="156">
        <v>0</v>
      </c>
      <c r="AQ93" s="156">
        <v>0</v>
      </c>
      <c r="AR93" s="156">
        <v>2</v>
      </c>
      <c r="AS93" s="156">
        <v>3</v>
      </c>
      <c r="AT93" s="156" t="s">
        <v>931</v>
      </c>
      <c r="AU93" s="156">
        <v>42</v>
      </c>
      <c r="AV93" s="156">
        <v>126</v>
      </c>
      <c r="AW93" s="156" t="s">
        <v>931</v>
      </c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>
        <v>1</v>
      </c>
      <c r="BI93" s="156">
        <v>1</v>
      </c>
      <c r="BJ93" s="156" t="s">
        <v>931</v>
      </c>
      <c r="BK93" s="156"/>
      <c r="BL93" s="156"/>
      <c r="BM93" s="156"/>
      <c r="BN93" s="156"/>
      <c r="BO93" s="156"/>
      <c r="BP93" s="156">
        <v>1</v>
      </c>
      <c r="BQ93" s="156">
        <v>1.5</v>
      </c>
      <c r="BR93" s="156" t="s">
        <v>360</v>
      </c>
      <c r="BS93" s="156"/>
      <c r="BT93" s="156"/>
      <c r="BU93" s="156"/>
      <c r="BV93" s="156" t="s">
        <v>288</v>
      </c>
      <c r="BW93" s="156" t="s">
        <v>288</v>
      </c>
      <c r="BX93" s="156" t="s">
        <v>288</v>
      </c>
      <c r="BY93" s="156">
        <v>5</v>
      </c>
      <c r="BZ93" s="156">
        <v>0</v>
      </c>
      <c r="CA93" s="156">
        <v>0</v>
      </c>
      <c r="CB93" s="156">
        <v>39</v>
      </c>
      <c r="CC93" s="156">
        <v>0</v>
      </c>
      <c r="CD93" s="157" t="s">
        <v>291</v>
      </c>
      <c r="CE93" s="159">
        <v>2</v>
      </c>
      <c r="CF93" s="157"/>
      <c r="CG93" s="157"/>
      <c r="CH93" s="157">
        <v>0.6840277777777778</v>
      </c>
      <c r="CI93" s="157">
        <v>0.3680555555555556</v>
      </c>
      <c r="CJ93" s="157"/>
      <c r="CK93" s="157"/>
      <c r="CL93" s="156" t="s">
        <v>292</v>
      </c>
      <c r="CM93" s="157" t="s">
        <v>293</v>
      </c>
      <c r="CN93" s="159">
        <v>2</v>
      </c>
      <c r="CO93" s="157"/>
      <c r="CP93" s="157"/>
      <c r="CQ93" s="157"/>
      <c r="CR93" s="157"/>
      <c r="CS93" s="157"/>
      <c r="CT93" s="157"/>
      <c r="CU93" s="156" t="s">
        <v>933</v>
      </c>
      <c r="CV93" s="156">
        <v>1102</v>
      </c>
      <c r="CW93" s="156">
        <v>1202</v>
      </c>
      <c r="CX93" s="156">
        <v>1788</v>
      </c>
      <c r="CY93" s="156" t="s">
        <v>288</v>
      </c>
      <c r="CZ93" s="156" t="s">
        <v>288</v>
      </c>
      <c r="DA93" s="156" t="s">
        <v>288</v>
      </c>
      <c r="DB93" s="156" t="s">
        <v>290</v>
      </c>
      <c r="DC93" s="156" t="s">
        <v>290</v>
      </c>
      <c r="DD93" s="156" t="s">
        <v>288</v>
      </c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156"/>
      <c r="DQ93" s="156"/>
      <c r="DR93" s="156"/>
      <c r="DS93" s="156"/>
      <c r="DT93" s="156"/>
      <c r="DU93" s="156"/>
      <c r="DV93" s="156"/>
      <c r="DW93" s="156"/>
      <c r="DX93" s="156"/>
      <c r="DY93" s="156"/>
      <c r="DZ93" s="156"/>
      <c r="EA93" s="156"/>
      <c r="EB93" s="156"/>
      <c r="EC93" s="156"/>
      <c r="ED93" s="156"/>
      <c r="EE93" s="156"/>
      <c r="EF93" s="156"/>
      <c r="EG93" s="156"/>
      <c r="EH93" s="156"/>
      <c r="EI93" s="156"/>
      <c r="EJ93" s="156"/>
      <c r="EK93" s="156"/>
      <c r="EL93" s="156"/>
      <c r="EM93" s="156"/>
      <c r="EN93" s="156"/>
      <c r="EO93" s="156"/>
      <c r="EP93" s="156"/>
      <c r="EQ93" s="156"/>
      <c r="ER93" s="156"/>
      <c r="ES93" s="156"/>
      <c r="ET93" s="156"/>
      <c r="EU93" s="156"/>
      <c r="EV93" s="156"/>
      <c r="EW93" s="156"/>
      <c r="EX93" s="156"/>
      <c r="EY93" s="156"/>
      <c r="EZ93" s="156"/>
      <c r="FA93" s="156"/>
      <c r="FB93" s="156"/>
      <c r="FC93" s="156"/>
      <c r="FD93" s="156"/>
      <c r="FE93" s="156"/>
      <c r="FF93" s="156"/>
      <c r="FG93" s="156"/>
      <c r="FH93" s="156"/>
      <c r="FI93" s="156"/>
      <c r="FJ93" s="156"/>
      <c r="FK93" s="156"/>
      <c r="FL93" s="156"/>
      <c r="FM93" s="156"/>
      <c r="FN93" s="156"/>
      <c r="FO93" s="156"/>
      <c r="FP93" s="156"/>
      <c r="FQ93" s="156"/>
      <c r="FR93" s="156"/>
      <c r="FS93" s="156"/>
      <c r="FT93" s="156"/>
      <c r="FU93" s="156"/>
      <c r="FV93" s="156" t="s">
        <v>288</v>
      </c>
      <c r="FW93" s="156" t="s">
        <v>288</v>
      </c>
      <c r="FX93" s="156" t="s">
        <v>290</v>
      </c>
      <c r="FY93" s="156" t="s">
        <v>288</v>
      </c>
      <c r="FZ93" s="156" t="s">
        <v>934</v>
      </c>
      <c r="GA93" s="156"/>
      <c r="GB93" s="156"/>
      <c r="GC93" s="156"/>
      <c r="GD93" s="156"/>
      <c r="GE93" s="156"/>
      <c r="GF93" s="156" t="s">
        <v>1253</v>
      </c>
      <c r="GG93" s="156"/>
      <c r="GH93" s="156"/>
      <c r="GI93" s="156"/>
      <c r="GJ93" s="156"/>
      <c r="GK93" s="156"/>
      <c r="GL93" s="156"/>
      <c r="GM93" s="156"/>
      <c r="GN93" s="156"/>
      <c r="GO93" s="156"/>
      <c r="GP93" s="156"/>
      <c r="GQ93" s="156"/>
      <c r="GR93" s="156"/>
      <c r="GS93" s="156"/>
      <c r="GT93" s="156"/>
      <c r="GU93" s="156"/>
      <c r="GV93" s="156"/>
      <c r="GW93" s="156"/>
      <c r="GX93" s="156"/>
      <c r="GY93" s="156"/>
      <c r="GZ93" s="156"/>
      <c r="HA93" s="156"/>
      <c r="HB93" s="156"/>
      <c r="HC93" s="156"/>
      <c r="HD93" s="156"/>
      <c r="HE93" s="156"/>
      <c r="HF93" s="156"/>
      <c r="HG93" s="156"/>
      <c r="HH93" s="156"/>
      <c r="HI93" s="156"/>
      <c r="HJ93" s="156"/>
      <c r="HK93" s="156"/>
      <c r="HL93" s="156"/>
      <c r="HM93" s="156"/>
      <c r="HN93" s="156"/>
      <c r="HO93" s="156"/>
      <c r="HP93" s="156">
        <v>2</v>
      </c>
      <c r="HQ93" s="156">
        <v>1</v>
      </c>
      <c r="HR93" s="156">
        <v>25</v>
      </c>
      <c r="HS93" s="156">
        <v>1</v>
      </c>
      <c r="HT93" s="156" t="s">
        <v>290</v>
      </c>
      <c r="HU93" s="156" t="s">
        <v>290</v>
      </c>
      <c r="HV93" s="156" t="s">
        <v>290</v>
      </c>
      <c r="HW93" s="156" t="s">
        <v>290</v>
      </c>
      <c r="HX93" s="156" t="s">
        <v>290</v>
      </c>
      <c r="HY93" s="156" t="s">
        <v>290</v>
      </c>
      <c r="HZ93" s="156" t="s">
        <v>290</v>
      </c>
      <c r="IA93" s="156" t="s">
        <v>290</v>
      </c>
      <c r="IB93" s="156" t="s">
        <v>290</v>
      </c>
      <c r="IC93" s="156" t="s">
        <v>290</v>
      </c>
      <c r="ID93" s="156" t="s">
        <v>290</v>
      </c>
      <c r="IE93" s="159" t="s">
        <v>290</v>
      </c>
      <c r="IF93" s="159" t="s">
        <v>290</v>
      </c>
      <c r="IG93" s="156" t="s">
        <v>290</v>
      </c>
      <c r="IH93" s="156" t="s">
        <v>290</v>
      </c>
      <c r="II93" s="156" t="s">
        <v>290</v>
      </c>
      <c r="IJ93" s="156" t="s">
        <v>875</v>
      </c>
      <c r="IK93" s="156" t="s">
        <v>876</v>
      </c>
      <c r="IL93" s="158" t="s">
        <v>1254</v>
      </c>
      <c r="IM93" s="158">
        <v>42370</v>
      </c>
      <c r="IN93" s="156" t="s">
        <v>288</v>
      </c>
      <c r="IO93" s="156" t="s">
        <v>288</v>
      </c>
      <c r="IP93" s="156" t="s">
        <v>288</v>
      </c>
      <c r="IQ93" s="156" t="s">
        <v>288</v>
      </c>
      <c r="IR93" s="156" t="s">
        <v>288</v>
      </c>
      <c r="IS93" s="156"/>
      <c r="IT93" s="156">
        <v>6</v>
      </c>
      <c r="IU93" s="156"/>
      <c r="IV93" s="156"/>
      <c r="IW93" s="156"/>
      <c r="IX93" s="156"/>
      <c r="IY93" s="156" t="s">
        <v>296</v>
      </c>
    </row>
    <row r="94" spans="1:259" s="3" customFormat="1" ht="15">
      <c r="A94" s="160">
        <v>90</v>
      </c>
      <c r="B94" s="160" t="s">
        <v>877</v>
      </c>
      <c r="C94" s="160" t="s">
        <v>878</v>
      </c>
      <c r="D94" s="160">
        <v>678</v>
      </c>
      <c r="E94" s="160" t="s">
        <v>1497</v>
      </c>
      <c r="F94" s="160">
        <v>488</v>
      </c>
      <c r="G94" s="160" t="s">
        <v>879</v>
      </c>
      <c r="H94" s="160" t="s">
        <v>1255</v>
      </c>
      <c r="I94" s="160" t="s">
        <v>880</v>
      </c>
      <c r="J94" s="160" t="s">
        <v>283</v>
      </c>
      <c r="K94" s="160" t="s">
        <v>1031</v>
      </c>
      <c r="L94" s="160" t="s">
        <v>1032</v>
      </c>
      <c r="M94" s="160" t="s">
        <v>1498</v>
      </c>
      <c r="N94" s="160" t="s">
        <v>314</v>
      </c>
      <c r="O94" s="160" t="s">
        <v>288</v>
      </c>
      <c r="P94" s="160" t="s">
        <v>1033</v>
      </c>
      <c r="Q94" s="160" t="s">
        <v>316</v>
      </c>
      <c r="R94" s="160" t="s">
        <v>288</v>
      </c>
      <c r="S94" s="160" t="s">
        <v>1034</v>
      </c>
      <c r="T94" s="160" t="s">
        <v>316</v>
      </c>
      <c r="U94" s="160" t="s">
        <v>288</v>
      </c>
      <c r="V94" s="160">
        <v>1</v>
      </c>
      <c r="W94" s="160">
        <v>0</v>
      </c>
      <c r="X94" s="160">
        <v>1</v>
      </c>
      <c r="Y94" s="160">
        <v>0</v>
      </c>
      <c r="Z94" s="160">
        <v>1</v>
      </c>
      <c r="AA94" s="160">
        <v>2</v>
      </c>
      <c r="AB94" s="160">
        <v>0</v>
      </c>
      <c r="AC94" s="160">
        <v>0</v>
      </c>
      <c r="AD94" s="160">
        <v>1.5</v>
      </c>
      <c r="AE94" s="160">
        <v>0</v>
      </c>
      <c r="AF94" s="160">
        <v>0</v>
      </c>
      <c r="AG94" s="160">
        <v>0</v>
      </c>
      <c r="AH94" s="160">
        <v>1</v>
      </c>
      <c r="AI94" s="160">
        <v>4</v>
      </c>
      <c r="AJ94" s="160">
        <v>0</v>
      </c>
      <c r="AK94" s="160">
        <v>0</v>
      </c>
      <c r="AL94" s="160">
        <v>1</v>
      </c>
      <c r="AM94" s="160">
        <v>2</v>
      </c>
      <c r="AN94" s="160">
        <v>0</v>
      </c>
      <c r="AO94" s="160">
        <v>0</v>
      </c>
      <c r="AP94" s="160">
        <v>0</v>
      </c>
      <c r="AQ94" s="160">
        <v>1</v>
      </c>
      <c r="AR94" s="160">
        <v>1</v>
      </c>
      <c r="AS94" s="160">
        <v>1.5</v>
      </c>
      <c r="AT94" s="160" t="s">
        <v>931</v>
      </c>
      <c r="AU94" s="160"/>
      <c r="AV94" s="160"/>
      <c r="AW94" s="160"/>
      <c r="AX94" s="160">
        <v>28.5</v>
      </c>
      <c r="AY94" s="160" t="s">
        <v>932</v>
      </c>
      <c r="AZ94" s="160"/>
      <c r="BA94" s="160"/>
      <c r="BB94" s="160"/>
      <c r="BC94" s="160"/>
      <c r="BD94" s="160"/>
      <c r="BE94" s="160"/>
      <c r="BF94" s="160"/>
      <c r="BG94" s="160"/>
      <c r="BH94" s="160">
        <v>2</v>
      </c>
      <c r="BI94" s="160">
        <v>3</v>
      </c>
      <c r="BJ94" s="160" t="s">
        <v>931</v>
      </c>
      <c r="BK94" s="160"/>
      <c r="BL94" s="160"/>
      <c r="BM94" s="160"/>
      <c r="BN94" s="160">
        <v>2</v>
      </c>
      <c r="BO94" s="160" t="s">
        <v>932</v>
      </c>
      <c r="BP94" s="160">
        <v>2</v>
      </c>
      <c r="BQ94" s="160">
        <v>2</v>
      </c>
      <c r="BR94" s="160" t="s">
        <v>931</v>
      </c>
      <c r="BS94" s="160">
        <v>1</v>
      </c>
      <c r="BT94" s="160">
        <v>1</v>
      </c>
      <c r="BU94" s="160" t="s">
        <v>931</v>
      </c>
      <c r="BV94" s="160" t="s">
        <v>290</v>
      </c>
      <c r="BW94" s="160" t="s">
        <v>288</v>
      </c>
      <c r="BX94" s="160" t="s">
        <v>290</v>
      </c>
      <c r="BY94" s="160">
        <v>2</v>
      </c>
      <c r="BZ94" s="160">
        <v>1</v>
      </c>
      <c r="CA94" s="160">
        <v>0</v>
      </c>
      <c r="CB94" s="160">
        <v>29</v>
      </c>
      <c r="CC94" s="160">
        <v>0</v>
      </c>
      <c r="CD94" s="160" t="s">
        <v>291</v>
      </c>
      <c r="CE94" s="159">
        <v>1</v>
      </c>
      <c r="CF94" s="160"/>
      <c r="CG94" s="160"/>
      <c r="CH94" s="157">
        <v>0.6875</v>
      </c>
      <c r="CI94" s="157">
        <v>0.3958333333333333</v>
      </c>
      <c r="CJ94" s="157"/>
      <c r="CK94" s="157"/>
      <c r="CL94" s="160" t="s">
        <v>292</v>
      </c>
      <c r="CM94" s="160" t="s">
        <v>293</v>
      </c>
      <c r="CN94" s="159">
        <v>1.5</v>
      </c>
      <c r="CO94" s="157"/>
      <c r="CP94" s="157"/>
      <c r="CQ94" s="157">
        <v>0.3541666666666667</v>
      </c>
      <c r="CR94" s="157">
        <v>0.71875</v>
      </c>
      <c r="CS94" s="157">
        <v>0.3541666666666667</v>
      </c>
      <c r="CT94" s="157">
        <v>0.5208333333333334</v>
      </c>
      <c r="CU94" s="160"/>
      <c r="CV94" s="160">
        <v>577</v>
      </c>
      <c r="CW94" s="160">
        <v>0</v>
      </c>
      <c r="CX94" s="160">
        <v>926</v>
      </c>
      <c r="CY94" s="160" t="s">
        <v>288</v>
      </c>
      <c r="CZ94" s="160" t="s">
        <v>288</v>
      </c>
      <c r="DA94" s="160" t="s">
        <v>288</v>
      </c>
      <c r="DB94" s="160" t="s">
        <v>290</v>
      </c>
      <c r="DC94" s="160" t="s">
        <v>290</v>
      </c>
      <c r="DD94" s="160" t="s">
        <v>288</v>
      </c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0"/>
      <c r="EH94" s="160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0"/>
      <c r="EU94" s="160"/>
      <c r="EV94" s="160"/>
      <c r="EW94" s="160"/>
      <c r="EX94" s="160"/>
      <c r="EY94" s="160"/>
      <c r="EZ94" s="160"/>
      <c r="FA94" s="160"/>
      <c r="FB94" s="160"/>
      <c r="FC94" s="160"/>
      <c r="FD94" s="160"/>
      <c r="FE94" s="160"/>
      <c r="FF94" s="160"/>
      <c r="FG94" s="160"/>
      <c r="FH94" s="160"/>
      <c r="FI94" s="160"/>
      <c r="FJ94" s="160"/>
      <c r="FK94" s="160"/>
      <c r="FL94" s="160"/>
      <c r="FM94" s="160"/>
      <c r="FN94" s="160"/>
      <c r="FO94" s="160"/>
      <c r="FP94" s="160"/>
      <c r="FQ94" s="160"/>
      <c r="FR94" s="160"/>
      <c r="FS94" s="160"/>
      <c r="FT94" s="160"/>
      <c r="FU94" s="160"/>
      <c r="FV94" s="160" t="s">
        <v>288</v>
      </c>
      <c r="FW94" s="160" t="s">
        <v>288</v>
      </c>
      <c r="FX94" s="160" t="s">
        <v>692</v>
      </c>
      <c r="FY94" s="160" t="s">
        <v>288</v>
      </c>
      <c r="FZ94" s="160" t="s">
        <v>936</v>
      </c>
      <c r="GA94" s="160"/>
      <c r="GB94" s="160"/>
      <c r="GC94" s="160"/>
      <c r="GD94" s="160"/>
      <c r="GE94" s="160"/>
      <c r="GF94" s="160" t="s">
        <v>332</v>
      </c>
      <c r="GG94" s="160"/>
      <c r="GH94" s="160"/>
      <c r="GI94" s="160"/>
      <c r="GJ94" s="160"/>
      <c r="GK94" s="160"/>
      <c r="GL94" s="160"/>
      <c r="GM94" s="160"/>
      <c r="GN94" s="160"/>
      <c r="GO94" s="160"/>
      <c r="GP94" s="160"/>
      <c r="GQ94" s="160"/>
      <c r="GR94" s="160"/>
      <c r="GS94" s="160"/>
      <c r="GT94" s="160"/>
      <c r="GU94" s="160"/>
      <c r="GV94" s="160"/>
      <c r="GW94" s="160"/>
      <c r="GX94" s="160"/>
      <c r="GY94" s="160"/>
      <c r="GZ94" s="160"/>
      <c r="HA94" s="160"/>
      <c r="HB94" s="160"/>
      <c r="HC94" s="160"/>
      <c r="HD94" s="160"/>
      <c r="HE94" s="160"/>
      <c r="HF94" s="160"/>
      <c r="HG94" s="160"/>
      <c r="HH94" s="160"/>
      <c r="HI94" s="160"/>
      <c r="HJ94" s="160"/>
      <c r="HK94" s="160"/>
      <c r="HL94" s="160"/>
      <c r="HM94" s="160"/>
      <c r="HN94" s="160"/>
      <c r="HO94" s="160"/>
      <c r="HP94" s="160">
        <v>0</v>
      </c>
      <c r="HQ94" s="160">
        <v>0</v>
      </c>
      <c r="HR94" s="160">
        <v>0</v>
      </c>
      <c r="HS94" s="160">
        <v>0</v>
      </c>
      <c r="HT94" s="160">
        <v>0</v>
      </c>
      <c r="HU94" s="160">
        <v>0</v>
      </c>
      <c r="HV94" s="160">
        <v>0</v>
      </c>
      <c r="HW94" s="160">
        <v>0</v>
      </c>
      <c r="HX94" s="160">
        <v>21</v>
      </c>
      <c r="HY94" s="160">
        <v>0</v>
      </c>
      <c r="HZ94" s="160">
        <v>242</v>
      </c>
      <c r="IA94" s="160">
        <v>1036</v>
      </c>
      <c r="IB94" s="160">
        <v>0</v>
      </c>
      <c r="IC94" s="160">
        <v>0</v>
      </c>
      <c r="ID94" s="160">
        <v>0</v>
      </c>
      <c r="IE94" s="159">
        <v>0</v>
      </c>
      <c r="IF94" s="159">
        <v>0</v>
      </c>
      <c r="IG94" s="160">
        <v>0</v>
      </c>
      <c r="IH94" s="160">
        <v>0</v>
      </c>
      <c r="II94" s="160">
        <v>0</v>
      </c>
      <c r="IJ94" s="160" t="s">
        <v>1035</v>
      </c>
      <c r="IK94" s="160" t="s">
        <v>1036</v>
      </c>
      <c r="IL94" s="158">
        <v>32509</v>
      </c>
      <c r="IM94" s="158">
        <v>36950</v>
      </c>
      <c r="IN94" s="160" t="s">
        <v>288</v>
      </c>
      <c r="IO94" s="160" t="s">
        <v>288</v>
      </c>
      <c r="IP94" s="160" t="s">
        <v>288</v>
      </c>
      <c r="IQ94" s="160" t="s">
        <v>290</v>
      </c>
      <c r="IR94" s="160" t="s">
        <v>290</v>
      </c>
      <c r="IS94" s="160"/>
      <c r="IT94" s="160">
        <v>6</v>
      </c>
      <c r="IU94" s="160"/>
      <c r="IV94" s="160"/>
      <c r="IW94" s="160"/>
      <c r="IX94" s="160"/>
      <c r="IY94" s="160" t="s">
        <v>296</v>
      </c>
    </row>
    <row r="95" spans="1:259" ht="15">
      <c r="A95" s="156">
        <v>91</v>
      </c>
      <c r="B95" s="156" t="s">
        <v>1110</v>
      </c>
      <c r="C95" s="156" t="s">
        <v>1112</v>
      </c>
      <c r="D95" s="156">
        <v>1037</v>
      </c>
      <c r="E95" s="156" t="s">
        <v>740</v>
      </c>
      <c r="F95" s="156">
        <v>187.59</v>
      </c>
      <c r="G95" s="156" t="s">
        <v>1114</v>
      </c>
      <c r="H95" s="156" t="s">
        <v>1115</v>
      </c>
      <c r="I95" s="156" t="s">
        <v>1116</v>
      </c>
      <c r="J95" s="156">
        <v>3160</v>
      </c>
      <c r="K95" s="156" t="s">
        <v>1499</v>
      </c>
      <c r="L95" s="156" t="s">
        <v>1500</v>
      </c>
      <c r="M95" s="156" t="s">
        <v>1117</v>
      </c>
      <c r="N95" s="156" t="s">
        <v>1118</v>
      </c>
      <c r="O95" s="156" t="s">
        <v>288</v>
      </c>
      <c r="P95" s="156"/>
      <c r="Q95" s="156"/>
      <c r="R95" s="156"/>
      <c r="S95" s="156"/>
      <c r="T95" s="156"/>
      <c r="U95" s="156"/>
      <c r="V95" s="156">
        <v>1</v>
      </c>
      <c r="W95" s="156">
        <v>0</v>
      </c>
      <c r="X95" s="156">
        <v>0</v>
      </c>
      <c r="Y95" s="156">
        <v>0</v>
      </c>
      <c r="Z95" s="156">
        <v>0</v>
      </c>
      <c r="AA95" s="156">
        <v>1</v>
      </c>
      <c r="AB95" s="156">
        <v>0</v>
      </c>
      <c r="AC95" s="156">
        <v>1</v>
      </c>
      <c r="AD95" s="156">
        <v>1</v>
      </c>
      <c r="AE95" s="156">
        <v>8</v>
      </c>
      <c r="AF95" s="156">
        <v>0</v>
      </c>
      <c r="AG95" s="156">
        <v>0</v>
      </c>
      <c r="AH95" s="156">
        <v>13</v>
      </c>
      <c r="AI95" s="156">
        <v>3</v>
      </c>
      <c r="AJ95" s="156">
        <v>0</v>
      </c>
      <c r="AK95" s="156">
        <v>0</v>
      </c>
      <c r="AL95" s="156">
        <v>1</v>
      </c>
      <c r="AM95" s="156">
        <v>1</v>
      </c>
      <c r="AN95" s="156">
        <v>0</v>
      </c>
      <c r="AO95" s="156">
        <v>0</v>
      </c>
      <c r="AP95" s="156">
        <v>0</v>
      </c>
      <c r="AQ95" s="156">
        <v>1</v>
      </c>
      <c r="AR95" s="156"/>
      <c r="AS95" s="156"/>
      <c r="AT95" s="156"/>
      <c r="AU95" s="156"/>
      <c r="AV95" s="156">
        <v>2</v>
      </c>
      <c r="AW95" s="156" t="s">
        <v>931</v>
      </c>
      <c r="AX95" s="156">
        <v>3</v>
      </c>
      <c r="AY95" s="156" t="s">
        <v>931</v>
      </c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 t="s">
        <v>288</v>
      </c>
      <c r="BW95" s="156" t="s">
        <v>288</v>
      </c>
      <c r="BX95" s="156" t="s">
        <v>290</v>
      </c>
      <c r="BY95" s="156" t="s">
        <v>1501</v>
      </c>
      <c r="BZ95" s="156">
        <v>10</v>
      </c>
      <c r="CA95" s="156">
        <v>0</v>
      </c>
      <c r="CB95" s="156">
        <v>1</v>
      </c>
      <c r="CC95" s="156">
        <v>0</v>
      </c>
      <c r="CD95" s="156" t="s">
        <v>291</v>
      </c>
      <c r="CE95" s="159">
        <v>1</v>
      </c>
      <c r="CF95" s="156"/>
      <c r="CG95" s="156"/>
      <c r="CH95" s="157">
        <v>0.7083333333333334</v>
      </c>
      <c r="CI95" s="157">
        <v>0.375</v>
      </c>
      <c r="CJ95" s="157"/>
      <c r="CK95" s="157"/>
      <c r="CL95" s="156" t="s">
        <v>292</v>
      </c>
      <c r="CM95" s="156" t="s">
        <v>305</v>
      </c>
      <c r="CN95" s="159">
        <v>1</v>
      </c>
      <c r="CO95" s="157">
        <v>0.375</v>
      </c>
      <c r="CP95" s="157">
        <v>0.7083333333333334</v>
      </c>
      <c r="CQ95" s="157"/>
      <c r="CR95" s="157"/>
      <c r="CS95" s="157"/>
      <c r="CT95" s="157"/>
      <c r="CU95" s="156" t="s">
        <v>933</v>
      </c>
      <c r="CV95" s="156">
        <v>0</v>
      </c>
      <c r="CW95" s="156">
        <v>0</v>
      </c>
      <c r="CX95" s="156">
        <v>0</v>
      </c>
      <c r="CY95" s="156" t="s">
        <v>288</v>
      </c>
      <c r="CZ95" s="156" t="s">
        <v>288</v>
      </c>
      <c r="DA95" s="156" t="s">
        <v>288</v>
      </c>
      <c r="DB95" s="156" t="s">
        <v>288</v>
      </c>
      <c r="DC95" s="156" t="s">
        <v>288</v>
      </c>
      <c r="DD95" s="156" t="s">
        <v>288</v>
      </c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  <c r="FF95" s="156"/>
      <c r="FG95" s="156"/>
      <c r="FH95" s="156"/>
      <c r="FI95" s="156"/>
      <c r="FJ95" s="156"/>
      <c r="FK95" s="156"/>
      <c r="FL95" s="156"/>
      <c r="FM95" s="156"/>
      <c r="FN95" s="156"/>
      <c r="FO95" s="156"/>
      <c r="FP95" s="156"/>
      <c r="FQ95" s="156"/>
      <c r="FR95" s="156"/>
      <c r="FS95" s="156"/>
      <c r="FT95" s="156"/>
      <c r="FU95" s="156"/>
      <c r="FV95" s="156" t="s">
        <v>288</v>
      </c>
      <c r="FW95" s="156" t="s">
        <v>288</v>
      </c>
      <c r="FX95" s="156" t="s">
        <v>290</v>
      </c>
      <c r="FY95" s="156" t="s">
        <v>290</v>
      </c>
      <c r="FZ95" s="156" t="s">
        <v>936</v>
      </c>
      <c r="GA95" s="156"/>
      <c r="GB95" s="156"/>
      <c r="GC95" s="156"/>
      <c r="GD95" s="156"/>
      <c r="GE95" s="156"/>
      <c r="GF95" s="156" t="s">
        <v>1502</v>
      </c>
      <c r="GG95" s="156"/>
      <c r="GH95" s="156"/>
      <c r="GI95" s="156"/>
      <c r="GJ95" s="156"/>
      <c r="GK95" s="156"/>
      <c r="GL95" s="156"/>
      <c r="GM95" s="156"/>
      <c r="GN95" s="156"/>
      <c r="GO95" s="156"/>
      <c r="GP95" s="156"/>
      <c r="GQ95" s="156"/>
      <c r="GR95" s="156"/>
      <c r="GS95" s="156"/>
      <c r="GT95" s="156"/>
      <c r="GU95" s="156"/>
      <c r="GV95" s="156"/>
      <c r="GW95" s="156"/>
      <c r="GX95" s="156"/>
      <c r="GY95" s="156"/>
      <c r="GZ95" s="156"/>
      <c r="HA95" s="156"/>
      <c r="HB95" s="156"/>
      <c r="HC95" s="156"/>
      <c r="HD95" s="156"/>
      <c r="HE95" s="156"/>
      <c r="HF95" s="156"/>
      <c r="HG95" s="156"/>
      <c r="HH95" s="156"/>
      <c r="HI95" s="156"/>
      <c r="HJ95" s="156"/>
      <c r="HK95" s="156"/>
      <c r="HL95" s="156"/>
      <c r="HM95" s="156"/>
      <c r="HN95" s="156"/>
      <c r="HO95" s="156"/>
      <c r="HP95" s="156">
        <v>0</v>
      </c>
      <c r="HQ95" s="156">
        <v>0</v>
      </c>
      <c r="HR95" s="156">
        <v>0</v>
      </c>
      <c r="HS95" s="156">
        <v>0</v>
      </c>
      <c r="HT95" s="156" t="s">
        <v>290</v>
      </c>
      <c r="HU95" s="156" t="s">
        <v>290</v>
      </c>
      <c r="HV95" s="156" t="s">
        <v>290</v>
      </c>
      <c r="HW95" s="156">
        <v>0</v>
      </c>
      <c r="HX95" s="156">
        <v>0</v>
      </c>
      <c r="HY95" s="156" t="s">
        <v>290</v>
      </c>
      <c r="HZ95" s="156">
        <v>0</v>
      </c>
      <c r="IA95" s="156">
        <v>0</v>
      </c>
      <c r="IB95" s="156" t="s">
        <v>290</v>
      </c>
      <c r="IC95" s="156" t="s">
        <v>290</v>
      </c>
      <c r="ID95" s="156" t="s">
        <v>290</v>
      </c>
      <c r="IE95" s="159" t="s">
        <v>290</v>
      </c>
      <c r="IF95" s="159" t="s">
        <v>290</v>
      </c>
      <c r="IG95" s="156" t="s">
        <v>290</v>
      </c>
      <c r="IH95" s="156" t="s">
        <v>290</v>
      </c>
      <c r="II95" s="156" t="s">
        <v>290</v>
      </c>
      <c r="IJ95" s="156" t="s">
        <v>1503</v>
      </c>
      <c r="IK95" s="156" t="s">
        <v>325</v>
      </c>
      <c r="IL95" s="158">
        <v>31990</v>
      </c>
      <c r="IM95" s="158">
        <v>41640</v>
      </c>
      <c r="IN95" s="156" t="s">
        <v>288</v>
      </c>
      <c r="IO95" s="156" t="s">
        <v>288</v>
      </c>
      <c r="IP95" s="156" t="s">
        <v>288</v>
      </c>
      <c r="IQ95" s="156" t="s">
        <v>288</v>
      </c>
      <c r="IR95" s="156" t="s">
        <v>288</v>
      </c>
      <c r="IS95" s="156"/>
      <c r="IT95" s="156">
        <v>6</v>
      </c>
      <c r="IU95" s="156"/>
      <c r="IV95" s="156"/>
      <c r="IW95" s="156"/>
      <c r="IX95" s="156"/>
      <c r="IY95" s="156"/>
    </row>
    <row r="96" spans="1:259" ht="15">
      <c r="A96" s="156">
        <v>92</v>
      </c>
      <c r="B96" s="156" t="s">
        <v>718</v>
      </c>
      <c r="C96" s="156" t="s">
        <v>1504</v>
      </c>
      <c r="D96" s="156">
        <v>400</v>
      </c>
      <c r="E96" s="156" t="s">
        <v>720</v>
      </c>
      <c r="F96" s="156">
        <v>60</v>
      </c>
      <c r="G96" s="156" t="s">
        <v>1505</v>
      </c>
      <c r="H96" s="156" t="s">
        <v>1506</v>
      </c>
      <c r="I96" s="156" t="s">
        <v>1507</v>
      </c>
      <c r="J96" s="156" t="s">
        <v>283</v>
      </c>
      <c r="K96" s="156" t="s">
        <v>1508</v>
      </c>
      <c r="L96" s="156" t="s">
        <v>1509</v>
      </c>
      <c r="M96" s="156" t="s">
        <v>1510</v>
      </c>
      <c r="N96" s="156" t="s">
        <v>287</v>
      </c>
      <c r="O96" s="156" t="s">
        <v>288</v>
      </c>
      <c r="P96" s="156"/>
      <c r="Q96" s="156"/>
      <c r="R96" s="156"/>
      <c r="S96" s="156"/>
      <c r="T96" s="156"/>
      <c r="U96" s="156"/>
      <c r="V96" s="156">
        <v>0</v>
      </c>
      <c r="W96" s="156">
        <v>1</v>
      </c>
      <c r="X96" s="156">
        <v>0</v>
      </c>
      <c r="Y96" s="156">
        <v>0</v>
      </c>
      <c r="Z96" s="156">
        <v>0</v>
      </c>
      <c r="AA96" s="156">
        <v>0</v>
      </c>
      <c r="AB96" s="156">
        <v>0</v>
      </c>
      <c r="AC96" s="156">
        <v>0</v>
      </c>
      <c r="AD96" s="156">
        <v>1</v>
      </c>
      <c r="AE96" s="156">
        <v>1</v>
      </c>
      <c r="AF96" s="156">
        <v>0</v>
      </c>
      <c r="AG96" s="156">
        <v>0</v>
      </c>
      <c r="AH96" s="156">
        <v>2</v>
      </c>
      <c r="AI96" s="156">
        <v>1</v>
      </c>
      <c r="AJ96" s="156">
        <v>0</v>
      </c>
      <c r="AK96" s="156">
        <v>0</v>
      </c>
      <c r="AL96" s="156">
        <v>1</v>
      </c>
      <c r="AM96" s="156">
        <v>2</v>
      </c>
      <c r="AN96" s="156">
        <v>2</v>
      </c>
      <c r="AO96" s="156">
        <v>1</v>
      </c>
      <c r="AP96" s="156">
        <v>0</v>
      </c>
      <c r="AQ96" s="156">
        <v>0</v>
      </c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>
        <v>1</v>
      </c>
      <c r="BI96" s="156">
        <v>0.5</v>
      </c>
      <c r="BJ96" s="156" t="s">
        <v>935</v>
      </c>
      <c r="BK96" s="156">
        <v>1</v>
      </c>
      <c r="BL96" s="156">
        <v>1</v>
      </c>
      <c r="BM96" s="156" t="s">
        <v>932</v>
      </c>
      <c r="BN96" s="156">
        <v>1</v>
      </c>
      <c r="BO96" s="156" t="s">
        <v>932</v>
      </c>
      <c r="BP96" s="156"/>
      <c r="BQ96" s="156"/>
      <c r="BR96" s="156"/>
      <c r="BS96" s="156"/>
      <c r="BT96" s="156"/>
      <c r="BU96" s="156"/>
      <c r="BV96" s="156" t="s">
        <v>290</v>
      </c>
      <c r="BW96" s="156" t="s">
        <v>288</v>
      </c>
      <c r="BX96" s="156" t="s">
        <v>290</v>
      </c>
      <c r="BY96" s="156">
        <v>1</v>
      </c>
      <c r="BZ96" s="156">
        <v>2</v>
      </c>
      <c r="CA96" s="156">
        <v>0</v>
      </c>
      <c r="CB96" s="156">
        <v>12</v>
      </c>
      <c r="CC96" s="156">
        <v>0</v>
      </c>
      <c r="CD96" s="156" t="s">
        <v>1140</v>
      </c>
      <c r="CE96" s="156">
        <v>1</v>
      </c>
      <c r="CF96" s="156">
        <v>0.7152777777777778</v>
      </c>
      <c r="CG96" s="156">
        <v>0.3888888888888889</v>
      </c>
      <c r="CH96" s="156"/>
      <c r="CI96" s="156"/>
      <c r="CJ96" s="156"/>
      <c r="CK96" s="156"/>
      <c r="CL96" s="156" t="s">
        <v>292</v>
      </c>
      <c r="CM96" s="156" t="s">
        <v>293</v>
      </c>
      <c r="CN96" s="156">
        <v>1</v>
      </c>
      <c r="CO96" s="156">
        <v>0.375</v>
      </c>
      <c r="CP96" s="156">
        <v>0.3888888888888889</v>
      </c>
      <c r="CQ96" s="156"/>
      <c r="CR96" s="156"/>
      <c r="CS96" s="156"/>
      <c r="CT96" s="156"/>
      <c r="CU96" s="156" t="s">
        <v>933</v>
      </c>
      <c r="CV96" s="156">
        <v>711</v>
      </c>
      <c r="CW96" s="156">
        <v>943</v>
      </c>
      <c r="CX96" s="156">
        <v>1265</v>
      </c>
      <c r="CY96" s="156" t="s">
        <v>288</v>
      </c>
      <c r="CZ96" s="156" t="s">
        <v>288</v>
      </c>
      <c r="DA96" s="156" t="s">
        <v>288</v>
      </c>
      <c r="DB96" s="156" t="s">
        <v>290</v>
      </c>
      <c r="DC96" s="156" t="s">
        <v>290</v>
      </c>
      <c r="DD96" s="156" t="s">
        <v>288</v>
      </c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56"/>
      <c r="ED96" s="156"/>
      <c r="EE96" s="156"/>
      <c r="EF96" s="156"/>
      <c r="EG96" s="156"/>
      <c r="EH96" s="156"/>
      <c r="EI96" s="156"/>
      <c r="EJ96" s="156"/>
      <c r="EK96" s="156"/>
      <c r="EL96" s="156"/>
      <c r="EM96" s="156"/>
      <c r="EN96" s="156"/>
      <c r="EO96" s="156"/>
      <c r="EP96" s="156"/>
      <c r="EQ96" s="156"/>
      <c r="ER96" s="156"/>
      <c r="ES96" s="156"/>
      <c r="ET96" s="156"/>
      <c r="EU96" s="156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  <c r="FF96" s="156"/>
      <c r="FG96" s="156"/>
      <c r="FH96" s="156"/>
      <c r="FI96" s="156"/>
      <c r="FJ96" s="156"/>
      <c r="FK96" s="156"/>
      <c r="FL96" s="156"/>
      <c r="FM96" s="156"/>
      <c r="FN96" s="156"/>
      <c r="FO96" s="156"/>
      <c r="FP96" s="156"/>
      <c r="FQ96" s="156"/>
      <c r="FR96" s="156"/>
      <c r="FS96" s="156"/>
      <c r="FT96" s="156"/>
      <c r="FU96" s="156"/>
      <c r="FV96" s="156" t="s">
        <v>288</v>
      </c>
      <c r="FW96" s="156" t="s">
        <v>290</v>
      </c>
      <c r="FX96" s="156" t="s">
        <v>290</v>
      </c>
      <c r="FY96" s="156" t="s">
        <v>288</v>
      </c>
      <c r="FZ96" s="156" t="s">
        <v>936</v>
      </c>
      <c r="GA96" s="156"/>
      <c r="GB96" s="156"/>
      <c r="GC96" s="156"/>
      <c r="GD96" s="156"/>
      <c r="GE96" s="156"/>
      <c r="GF96" s="156" t="s">
        <v>290</v>
      </c>
      <c r="GG96" s="156"/>
      <c r="GH96" s="156"/>
      <c r="GI96" s="156"/>
      <c r="GJ96" s="156"/>
      <c r="GK96" s="156"/>
      <c r="GL96" s="156"/>
      <c r="GM96" s="156"/>
      <c r="GN96" s="156"/>
      <c r="GO96" s="156"/>
      <c r="GP96" s="156"/>
      <c r="GQ96" s="156"/>
      <c r="GR96" s="156"/>
      <c r="GS96" s="156"/>
      <c r="GT96" s="156"/>
      <c r="GU96" s="156"/>
      <c r="GV96" s="156"/>
      <c r="GW96" s="156"/>
      <c r="GX96" s="156"/>
      <c r="GY96" s="156"/>
      <c r="GZ96" s="156"/>
      <c r="HA96" s="156"/>
      <c r="HB96" s="156"/>
      <c r="HC96" s="156"/>
      <c r="HD96" s="156"/>
      <c r="HE96" s="156"/>
      <c r="HF96" s="156"/>
      <c r="HG96" s="156"/>
      <c r="HH96" s="156"/>
      <c r="HI96" s="156"/>
      <c r="HJ96" s="156"/>
      <c r="HK96" s="156"/>
      <c r="HL96" s="156"/>
      <c r="HM96" s="156"/>
      <c r="HN96" s="156"/>
      <c r="HO96" s="156"/>
      <c r="HP96" s="156" t="s">
        <v>290</v>
      </c>
      <c r="HQ96" s="156">
        <v>3</v>
      </c>
      <c r="HR96" s="156">
        <v>3</v>
      </c>
      <c r="HS96" s="156">
        <v>1</v>
      </c>
      <c r="HT96" s="156" t="s">
        <v>290</v>
      </c>
      <c r="HU96" s="156" t="s">
        <v>290</v>
      </c>
      <c r="HV96" s="156" t="s">
        <v>290</v>
      </c>
      <c r="HW96" s="156" t="s">
        <v>290</v>
      </c>
      <c r="HX96" s="156" t="s">
        <v>290</v>
      </c>
      <c r="HY96" s="156" t="s">
        <v>290</v>
      </c>
      <c r="HZ96" s="156" t="s">
        <v>290</v>
      </c>
      <c r="IA96" s="156" t="s">
        <v>290</v>
      </c>
      <c r="IB96" s="156" t="s">
        <v>290</v>
      </c>
      <c r="IC96" s="156" t="s">
        <v>290</v>
      </c>
      <c r="ID96" s="156" t="s">
        <v>290</v>
      </c>
      <c r="IE96" s="156" t="s">
        <v>290</v>
      </c>
      <c r="IF96" s="156" t="s">
        <v>290</v>
      </c>
      <c r="IG96" s="156" t="s">
        <v>290</v>
      </c>
      <c r="IH96" s="156" t="s">
        <v>290</v>
      </c>
      <c r="II96" s="156" t="s">
        <v>290</v>
      </c>
      <c r="IJ96" s="156" t="s">
        <v>1511</v>
      </c>
      <c r="IK96" s="156" t="s">
        <v>319</v>
      </c>
      <c r="IL96" s="156">
        <v>38530.6</v>
      </c>
      <c r="IM96" s="156">
        <v>41306</v>
      </c>
      <c r="IN96" s="156" t="s">
        <v>288</v>
      </c>
      <c r="IO96" s="156" t="s">
        <v>288</v>
      </c>
      <c r="IP96" s="156" t="s">
        <v>288</v>
      </c>
      <c r="IQ96" s="156" t="s">
        <v>290</v>
      </c>
      <c r="IR96" s="156" t="s">
        <v>288</v>
      </c>
      <c r="IS96" s="156"/>
      <c r="IT96" s="156">
        <v>6</v>
      </c>
      <c r="IU96" s="156"/>
      <c r="IV96" s="156"/>
      <c r="IW96" s="156"/>
      <c r="IX96" s="156"/>
      <c r="IY96" s="156" t="s">
        <v>296</v>
      </c>
    </row>
  </sheetData>
  <sheetProtection algorithmName="SHA-512" hashValue="DcwtS8krz81W5xJm88EYeum19nYhxMUf2MAjim2qcVhwZCRsSFknyxmL7s7Q44OePUKOov2Z4pG2BN6gcww/xg==" saltValue="aIO2/CbYixZIFVDr74pIYQ==" spinCount="100000"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東京医科歯科大学輸血部</dc:creator>
  <cp:keywords/>
  <dc:description/>
  <cp:lastModifiedBy>NAOKI OHTOMO</cp:lastModifiedBy>
  <cp:lastPrinted>2017-04-25T01:05:17Z</cp:lastPrinted>
  <dcterms:created xsi:type="dcterms:W3CDTF">2013-03-12T08:41:12Z</dcterms:created>
  <dcterms:modified xsi:type="dcterms:W3CDTF">2017-05-16T09:13:52Z</dcterms:modified>
  <cp:category/>
  <cp:version/>
  <cp:contentType/>
  <cp:contentStatus/>
</cp:coreProperties>
</file>