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3"/>
  </bookViews>
  <sheets>
    <sheet name="平成2年の生命表ワークシート" sheetId="1" r:id="rId1"/>
    <sheet name="平成7年の生命表ワークシート" sheetId="2" r:id="rId2"/>
    <sheet name="平成12年の生命表ワークシート" sheetId="3" r:id="rId3"/>
    <sheet name="平成12年の健康寿命" sheetId="4" r:id="rId4"/>
  </sheets>
  <definedNames/>
  <calcPr fullCalcOnLoad="1"/>
</workbook>
</file>

<file path=xl/sharedStrings.xml><?xml version="1.0" encoding="utf-8"?>
<sst xmlns="http://schemas.openxmlformats.org/spreadsheetml/2006/main" count="1644" uniqueCount="276">
  <si>
    <t>①平成１２年国勢調査人口</t>
  </si>
  <si>
    <t>②年齢階級別死亡数４年分の合計</t>
  </si>
  <si>
    <t>［１］</t>
  </si>
  <si>
    <t>死亡数</t>
  </si>
  <si>
    <t>死亡数合計</t>
  </si>
  <si>
    <t>［２］nMx</t>
  </si>
  <si>
    <t>1-nax</t>
  </si>
  <si>
    <t>nqx</t>
  </si>
  <si>
    <t>lx</t>
  </si>
  <si>
    <t>nax</t>
  </si>
  <si>
    <t>［３］</t>
  </si>
  <si>
    <t>nLx</t>
  </si>
  <si>
    <t>Tx</t>
  </si>
  <si>
    <t>平均余命</t>
  </si>
  <si>
    <t>　</t>
  </si>
  <si>
    <t>h.12年</t>
  </si>
  <si>
    <t>h.10年</t>
  </si>
  <si>
    <t>h.11年</t>
  </si>
  <si>
    <t>h.13年</t>
  </si>
  <si>
    <t>h.14年</t>
  </si>
  <si>
    <t>10-14年</t>
  </si>
  <si>
    <t>生命表</t>
  </si>
  <si>
    <t>男</t>
  </si>
  <si>
    <t>生存数</t>
  </si>
  <si>
    <t>定常人口</t>
  </si>
  <si>
    <t>世田谷区</t>
  </si>
  <si>
    <t>0歳</t>
  </si>
  <si>
    <t>1 ―4 歳</t>
  </si>
  <si>
    <t>　</t>
  </si>
  <si>
    <t>5 ―9 歳</t>
  </si>
  <si>
    <t>10―14歳</t>
  </si>
  <si>
    <t>15―19歳</t>
  </si>
  <si>
    <t>20―24歳</t>
  </si>
  <si>
    <t>25―29歳</t>
  </si>
  <si>
    <t>30―34歳</t>
  </si>
  <si>
    <t>35―39歳</t>
  </si>
  <si>
    <t>40―44歳</t>
  </si>
  <si>
    <t>45―49歳</t>
  </si>
  <si>
    <t>50―54歳</t>
  </si>
  <si>
    <t>55―59歳</t>
  </si>
  <si>
    <t>60―64歳</t>
  </si>
  <si>
    <t>65―69歳</t>
  </si>
  <si>
    <t>70―74歳</t>
  </si>
  <si>
    <t>75―79歳</t>
  </si>
  <si>
    <t>80―84歳</t>
  </si>
  <si>
    <t>85―  歳</t>
  </si>
  <si>
    <t>合計</t>
  </si>
  <si>
    <t>女</t>
  </si>
  <si>
    <t>S23=</t>
  </si>
  <si>
    <t>(0.911473*Ｔ２２）</t>
  </si>
  <si>
    <t>22)</t>
  </si>
  <si>
    <t>nMx</t>
  </si>
  <si>
    <t xml:space="preserve"> </t>
  </si>
  <si>
    <t>　</t>
  </si>
  <si>
    <t>S45=</t>
  </si>
  <si>
    <t>(1.340764*Ｔ44)</t>
  </si>
  <si>
    <t xml:space="preserve"> </t>
  </si>
  <si>
    <r>
      <t>(</t>
    </r>
    <r>
      <rPr>
        <sz val="11"/>
        <rFont val="ＭＳ Ｐゴシック"/>
        <family val="3"/>
      </rPr>
      <t>h.10/11/12/13年）</t>
    </r>
  </si>
  <si>
    <t>で、Ｉ／Ｃ／４として４年平均とする。</t>
  </si>
  <si>
    <r>
      <t>赤</t>
    </r>
    <r>
      <rPr>
        <sz val="11"/>
        <color indexed="8"/>
        <rFont val="ＭＳ Ｐゴシック"/>
        <family val="3"/>
      </rPr>
      <t>の部分が、平成７年と異なる。</t>
    </r>
  </si>
  <si>
    <t>は、第１９回（平成１２年）生命表より。</t>
  </si>
  <si>
    <t>Ｓ２３は、下記より。</t>
  </si>
  <si>
    <t>1-nax</t>
  </si>
  <si>
    <t>1-nax</t>
  </si>
  <si>
    <t>の計算</t>
  </si>
  <si>
    <t>85歳以上の定常人口の計算</t>
  </si>
  <si>
    <t>L85=L80*</t>
  </si>
  <si>
    <t>T85/(T80-T85)</t>
  </si>
  <si>
    <t>第19回</t>
  </si>
  <si>
    <t>平成12年生命表</t>
  </si>
  <si>
    <t>より</t>
  </si>
  <si>
    <t>第１８回生命表</t>
  </si>
  <si>
    <t>（平成７年）</t>
  </si>
  <si>
    <r>
      <t>ｌ</t>
    </r>
    <r>
      <rPr>
        <b/>
        <sz val="8"/>
        <rFont val="ＭＳ Ｐゴシック"/>
        <family val="3"/>
      </rPr>
      <t>ｘ</t>
    </r>
  </si>
  <si>
    <r>
      <t>Ｔ</t>
    </r>
    <r>
      <rPr>
        <b/>
        <sz val="9"/>
        <rFont val="ＭＳ Ｐゴシック"/>
        <family val="3"/>
      </rPr>
      <t>ｘ</t>
    </r>
  </si>
  <si>
    <r>
      <t>Ｌ</t>
    </r>
    <r>
      <rPr>
        <b/>
        <sz val="8"/>
        <rFont val="ＭＳ Ｐゴシック"/>
        <family val="3"/>
      </rPr>
      <t>Ｘ＝</t>
    </r>
    <r>
      <rPr>
        <b/>
        <sz val="11"/>
        <rFont val="ＭＳ Ｐゴシック"/>
        <family val="3"/>
      </rPr>
      <t>Ｔ</t>
    </r>
    <r>
      <rPr>
        <b/>
        <sz val="8"/>
        <rFont val="ＭＳ Ｐゴシック"/>
        <family val="3"/>
      </rPr>
      <t>Ｘ－</t>
    </r>
    <r>
      <rPr>
        <b/>
        <sz val="11"/>
        <rFont val="ＭＳ Ｐゴシック"/>
        <family val="3"/>
      </rPr>
      <t>Ｔ</t>
    </r>
    <r>
      <rPr>
        <b/>
        <sz val="8"/>
        <rFont val="ＭＳ Ｐゴシック"/>
        <family val="3"/>
      </rPr>
      <t>Ｘ＋１</t>
    </r>
  </si>
  <si>
    <r>
      <t>ｌ</t>
    </r>
    <r>
      <rPr>
        <b/>
        <sz val="8"/>
        <rFont val="ＭＳ Ｐゴシック"/>
        <family val="3"/>
      </rPr>
      <t>ｘ＋５</t>
    </r>
  </si>
  <si>
    <t>ｄｘ</t>
  </si>
  <si>
    <r>
      <t>Ｌ</t>
    </r>
    <r>
      <rPr>
        <b/>
        <sz val="8"/>
        <rFont val="ＭＳ Ｐゴシック"/>
        <family val="3"/>
      </rPr>
      <t>Ｘ－５</t>
    </r>
    <r>
      <rPr>
        <b/>
        <sz val="11"/>
        <rFont val="ＭＳ Ｐゴシック"/>
        <family val="3"/>
      </rPr>
      <t>＊ｌ</t>
    </r>
    <r>
      <rPr>
        <b/>
        <sz val="8"/>
        <rFont val="ＭＳ Ｐゴシック"/>
        <family val="3"/>
      </rPr>
      <t>ｘ＋５</t>
    </r>
  </si>
  <si>
    <r>
      <t>ａｘ＝（Ｌ</t>
    </r>
    <r>
      <rPr>
        <b/>
        <sz val="8"/>
        <rFont val="ＭＳ Ｐゴシック"/>
        <family val="3"/>
      </rPr>
      <t>ｘ－</t>
    </r>
    <r>
      <rPr>
        <b/>
        <sz val="11"/>
        <rFont val="ＭＳ Ｐゴシック"/>
        <family val="3"/>
      </rPr>
      <t>５＊ｌ</t>
    </r>
    <r>
      <rPr>
        <b/>
        <sz val="8"/>
        <rFont val="ＭＳ Ｐゴシック"/>
        <family val="3"/>
      </rPr>
      <t>ｘ＋５</t>
    </r>
    <r>
      <rPr>
        <b/>
        <sz val="11"/>
        <rFont val="ＭＳ Ｐゴシック"/>
        <family val="3"/>
      </rPr>
      <t>）／５＊ｄｘ</t>
    </r>
  </si>
  <si>
    <t>1－ａｘ</t>
  </si>
  <si>
    <t>Ｔ８０－Ｔ８５</t>
  </si>
  <si>
    <t>T85/(T80-T85)</t>
  </si>
  <si>
    <t>第１９回生命表（男）</t>
  </si>
  <si>
    <t>第１９回</t>
  </si>
  <si>
    <t>第１９回生命表(女）</t>
  </si>
  <si>
    <t>年齢</t>
  </si>
  <si>
    <t>生存数</t>
  </si>
  <si>
    <t>死亡数</t>
  </si>
  <si>
    <t>生存率</t>
  </si>
  <si>
    <t>死亡率</t>
  </si>
  <si>
    <t>死　力</t>
  </si>
  <si>
    <t>平均余命</t>
  </si>
  <si>
    <t>定常人口</t>
  </si>
  <si>
    <t>。</t>
  </si>
  <si>
    <t>x</t>
  </si>
  <si>
    <r>
      <t>l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</si>
  <si>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d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</si>
  <si>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p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</si>
  <si>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q</t>
    </r>
    <r>
      <rPr>
        <i/>
        <sz val="8"/>
        <rFont val="CenturyOldst"/>
        <family val="1"/>
      </rPr>
      <t>x</t>
    </r>
  </si>
  <si>
    <r>
      <t>μ</t>
    </r>
    <r>
      <rPr>
        <i/>
        <sz val="8"/>
        <rFont val="CenturyOldst"/>
        <family val="1"/>
      </rPr>
      <t>x</t>
    </r>
  </si>
  <si>
    <r>
      <t>e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</si>
  <si>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L</t>
    </r>
    <r>
      <rPr>
        <i/>
        <sz val="8"/>
        <rFont val="CenturyOldst"/>
        <family val="1"/>
      </rPr>
      <t>x</t>
    </r>
  </si>
  <si>
    <r>
      <t>T</t>
    </r>
    <r>
      <rPr>
        <i/>
        <sz val="8"/>
        <rFont val="CenturyOldst"/>
        <family val="1"/>
      </rPr>
      <t>x</t>
    </r>
  </si>
  <si>
    <t>週</t>
  </si>
  <si>
    <t>月</t>
  </si>
  <si>
    <t>年</t>
  </si>
  <si>
    <t>生命表（男）</t>
  </si>
  <si>
    <t>生命表（女）</t>
  </si>
  <si>
    <t xml:space="preserve"> </t>
  </si>
  <si>
    <t xml:space="preserve"> </t>
  </si>
  <si>
    <t>平成2年</t>
  </si>
  <si>
    <t>人口</t>
  </si>
  <si>
    <t>h.2年</t>
  </si>
  <si>
    <t>s.63年</t>
  </si>
  <si>
    <t>h.1年</t>
  </si>
  <si>
    <t>h.3年</t>
  </si>
  <si>
    <t>h.4年</t>
  </si>
  <si>
    <t>63-4年</t>
  </si>
  <si>
    <t>(表ー５）</t>
  </si>
  <si>
    <t>区</t>
  </si>
  <si>
    <t>　　　　　　　　　</t>
  </si>
  <si>
    <t>(表ー６）</t>
  </si>
  <si>
    <t>0.7494076*</t>
  </si>
  <si>
    <t>1.04425*</t>
  </si>
  <si>
    <t>1-nax</t>
  </si>
  <si>
    <t>第17回</t>
  </si>
  <si>
    <t>　</t>
  </si>
  <si>
    <t>　</t>
  </si>
  <si>
    <t xml:space="preserve"> </t>
  </si>
  <si>
    <t>［１］</t>
  </si>
  <si>
    <t>（表ー１）</t>
  </si>
  <si>
    <t>(H.7年)</t>
  </si>
  <si>
    <t>Ｈ．５年</t>
  </si>
  <si>
    <t>Ｈ．６年</t>
  </si>
  <si>
    <t>Ｈ．７年</t>
  </si>
  <si>
    <t>Ｈ．８年</t>
  </si>
  <si>
    <t>Ｈ．９年</t>
  </si>
  <si>
    <t>5-9年</t>
  </si>
  <si>
    <t>(表ー２）</t>
  </si>
  <si>
    <t>　</t>
  </si>
  <si>
    <t>L85=L80*</t>
  </si>
  <si>
    <t>T85/(T80-T85)</t>
  </si>
  <si>
    <t>平成７年生命表ワークシート</t>
  </si>
  <si>
    <t>　</t>
  </si>
  <si>
    <t xml:space="preserve"> </t>
  </si>
  <si>
    <t>　</t>
  </si>
  <si>
    <t>ワークシート（「厚生統計テキストブック（第３版）、.p.119～p.128、厚生統計協会より）</t>
  </si>
  <si>
    <t>Ｓ２２＝</t>
  </si>
  <si>
    <t>＊Ｔ２１</t>
  </si>
  <si>
    <t>Ｓ４４＝</t>
  </si>
  <si>
    <t>Ｔ４３</t>
  </si>
  <si>
    <t>Ｓ２２＝</t>
  </si>
  <si>
    <t>*T21</t>
  </si>
  <si>
    <t>S44=</t>
  </si>
  <si>
    <t>*T43</t>
  </si>
  <si>
    <t>青は、</t>
  </si>
  <si>
    <t>第１８回完全生命表（平成７年）（上記テキストP.112～115)</t>
  </si>
  <si>
    <t>より。</t>
  </si>
  <si>
    <t>より。</t>
  </si>
  <si>
    <t>紫は、</t>
  </si>
  <si>
    <t>１７回生命表</t>
  </si>
  <si>
    <t>表</t>
  </si>
  <si>
    <t>（平成２年）</t>
  </si>
  <si>
    <t>（平成２年</t>
  </si>
  <si>
    <t>都道府県別生命表</t>
  </si>
  <si>
    <t>厚生統計協会</t>
  </si>
  <si>
    <t>より）</t>
  </si>
  <si>
    <t>平成１２年生命表作成ワークシート</t>
  </si>
  <si>
    <t>赤は、</t>
  </si>
  <si>
    <t>第１９回生命表</t>
  </si>
  <si>
    <t>（平成１２年）（右記）</t>
  </si>
  <si>
    <t>）（右記）</t>
  </si>
  <si>
    <t>人口：国勢調査人口</t>
  </si>
  <si>
    <t>生命表による健康寿命の算出</t>
  </si>
  <si>
    <t>中央死亡率</t>
  </si>
  <si>
    <t>死亡率</t>
  </si>
  <si>
    <t>基礎データー</t>
  </si>
  <si>
    <t>計算</t>
  </si>
  <si>
    <t>平成１０年</t>
  </si>
  <si>
    <t>平成１１年</t>
  </si>
  <si>
    <t>平成１２年</t>
  </si>
  <si>
    <r>
      <t>１－n</t>
    </r>
    <r>
      <rPr>
        <sz val="16"/>
        <rFont val="ＭＳ Ｐゴシック"/>
        <family val="3"/>
      </rPr>
      <t>a</t>
    </r>
    <r>
      <rPr>
        <sz val="11"/>
        <rFont val="ＭＳ Ｐゴシック"/>
        <family val="3"/>
      </rPr>
      <t>x</t>
    </r>
  </si>
  <si>
    <r>
      <t>n</t>
    </r>
    <r>
      <rPr>
        <sz val="16"/>
        <rFont val="ＭＳ Ｐゴシック"/>
        <family val="3"/>
      </rPr>
      <t>q</t>
    </r>
    <r>
      <rPr>
        <sz val="11"/>
        <rFont val="ＭＳ Ｐゴシック"/>
        <family val="3"/>
      </rPr>
      <t>x</t>
    </r>
  </si>
  <si>
    <r>
      <t>l</t>
    </r>
    <r>
      <rPr>
        <sz val="11"/>
        <rFont val="ＭＳ Ｐゴシック"/>
        <family val="3"/>
      </rPr>
      <t>x</t>
    </r>
  </si>
  <si>
    <r>
      <t>n</t>
    </r>
    <r>
      <rPr>
        <sz val="16"/>
        <rFont val="ＭＳ Ｐゴシック"/>
        <family val="3"/>
      </rPr>
      <t>a</t>
    </r>
    <r>
      <rPr>
        <sz val="11"/>
        <rFont val="ＭＳ Ｐゴシック"/>
        <family val="3"/>
      </rPr>
      <t>x</t>
    </r>
  </si>
  <si>
    <t>計算結果</t>
  </si>
  <si>
    <t>人口</t>
  </si>
  <si>
    <t>１年目</t>
  </si>
  <si>
    <t>２年目</t>
  </si>
  <si>
    <t>３年目</t>
  </si>
  <si>
    <t>４年目</t>
  </si>
  <si>
    <t>５年目</t>
  </si>
  <si>
    <t>介護保険被保険者数、要支援・要介護者数から自立率を算出する。</t>
  </si>
  <si>
    <t>０歳</t>
  </si>
  <si>
    <t>男性</t>
  </si>
  <si>
    <t>女性</t>
  </si>
  <si>
    <t>１－４歳</t>
  </si>
  <si>
    <t>表１</t>
  </si>
  <si>
    <t>表５</t>
  </si>
  <si>
    <t>男性の自立定常人口を算出する。</t>
  </si>
  <si>
    <t>５－９歳</t>
  </si>
  <si>
    <t>↓某区生命表より</t>
  </si>
  <si>
    <t>６５歳平均余命</t>
  </si>
  <si>
    <t>１０－１４歳</t>
  </si>
  <si>
    <t>年齢</t>
  </si>
  <si>
    <t>小計</t>
  </si>
  <si>
    <t>某区自立率*定常人口</t>
  </si>
  <si>
    <t>自立定常人口の算出</t>
  </si>
  <si>
    <t>１５－１９歳</t>
  </si>
  <si>
    <t>６５－６９歳</t>
  </si>
  <si>
    <t>６５歳以上</t>
  </si>
  <si>
    <t>６５歳健康余命</t>
  </si>
  <si>
    <t>２０－２４歳</t>
  </si>
  <si>
    <t>７０－７４歳</t>
  </si>
  <si>
    <t>７０歳以上</t>
  </si>
  <si>
    <t>２５－２９歳</t>
  </si>
  <si>
    <t>７５－７９歳</t>
  </si>
  <si>
    <t>７５歳以上</t>
  </si>
  <si>
    <t>健康寿命</t>
  </si>
  <si>
    <t>３０－３４歳</t>
  </si>
  <si>
    <t>８０－８４歳</t>
  </si>
  <si>
    <t>８０歳以上</t>
  </si>
  <si>
    <t>３５－３９歳</t>
  </si>
  <si>
    <t>８５歳－</t>
  </si>
  <si>
    <t>障害期間</t>
  </si>
  <si>
    <t>４０－４４歳</t>
  </si>
  <si>
    <t>４５－４９歳</t>
  </si>
  <si>
    <t>↑某区自立定常人口</t>
  </si>
  <si>
    <t>０歳平均余命</t>
  </si>
  <si>
    <t>５０－５４歳</t>
  </si>
  <si>
    <t>５５－５９歳</t>
  </si>
  <si>
    <t>６０－６４歳</t>
  </si>
  <si>
    <t>８５歳以上</t>
  </si>
  <si>
    <t>健康寿命（０歳平均余命－障害期間）</t>
  </si>
  <si>
    <t>障害期間（６５歳平均余命－６５歳健康余命）</t>
  </si>
  <si>
    <t>表２</t>
  </si>
  <si>
    <t>H１２年11月　要支援・要介護者数</t>
  </si>
  <si>
    <t>表６</t>
  </si>
  <si>
    <t>女性の自立定常人口を算出する。</t>
  </si>
  <si>
    <t>表３　男性年齢別　自立率　を計算する。</t>
  </si>
  <si>
    <t>H１２年11月　男性要支援・要介護者割合</t>
  </si>
  <si>
    <t>表1男性</t>
  </si>
  <si>
    <t>表2男性</t>
  </si>
  <si>
    <t>表2／表1</t>
  </si>
  <si>
    <t>自立率＝1-表２/表１</t>
  </si>
  <si>
    <t>表７</t>
  </si>
  <si>
    <t>男性の健康余命を計算する。</t>
  </si>
  <si>
    <t>↓生命表より</t>
  </si>
  <si>
    <t>各年齢健康余命</t>
  </si>
  <si>
    <t>６５歳</t>
  </si>
  <si>
    <t>７０歳</t>
  </si>
  <si>
    <t>７０歳健康余命</t>
  </si>
  <si>
    <t>７５歳</t>
  </si>
  <si>
    <t>７５歳健康余命</t>
  </si>
  <si>
    <t>８０歳</t>
  </si>
  <si>
    <t>８０歳健康余命</t>
  </si>
  <si>
    <t>表4　女性年齢別　自立率　を計算する。</t>
  </si>
  <si>
    <t>H１２年11月　女性要支援・要介護者割合</t>
  </si>
  <si>
    <t>表1女性</t>
  </si>
  <si>
    <t>表2女性</t>
  </si>
  <si>
    <t>自立率＝1-表２/表１</t>
  </si>
  <si>
    <t>表８</t>
  </si>
  <si>
    <t>女性の健康余命を計算する。</t>
  </si>
  <si>
    <t>「自立率  (Independent ratio)はI＝１－（要支援者数＋要介護者数）/介護保険被保険者数」で計算しました。</t>
  </si>
  <si>
    <t>↑　１－naxの値は平成12年生命表ワークシートで計算した</t>
  </si>
  <si>
    <t>↓　１－naxの値は平成12年生命表ワークシートで計算した</t>
  </si>
  <si>
    <t>Ｔ５９＝1.34076441611299＊Ｕ５８</t>
  </si>
  <si>
    <t>Ｔ２５＝0.91147312993792＊Ｕ２４</t>
  </si>
  <si>
    <t>平成１２年の人口は平成13年1月1日の人口と平成12年出生数を利用した</t>
  </si>
  <si>
    <t>平成１３年</t>
  </si>
  <si>
    <t>H１２年11月　年齢別被保険者数（平成12年人口で代用）</t>
  </si>
  <si>
    <t>＃２．次に、表２の数値を入力したらエクセルが自動的に計算して完了です。</t>
  </si>
  <si>
    <t>８５歳以上</t>
  </si>
  <si>
    <t>平成１４年</t>
  </si>
  <si>
    <t>＃１．最初に＞＞太枠の中に年齢別人口・死亡数を入力すると生命表が出力されます。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</si>
</sst>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000_);[Red]\(0.000000000\)"/>
    <numFmt numFmtId="178" formatCode="0.000000_);[Red]\(0.000000\)"/>
    <numFmt numFmtId="179" formatCode="0.00000_ "/>
    <numFmt numFmtId="180" formatCode="0.000000_ "/>
    <numFmt numFmtId="181" formatCode="0.0_ "/>
    <numFmt numFmtId="182" formatCode="0_);[Red]\(0\)"/>
    <numFmt numFmtId="183" formatCode="0.000000000_ "/>
    <numFmt numFmtId="184" formatCode="###\ ###"/>
    <numFmt numFmtId="185" formatCode="###\ ###\ ###"/>
    <numFmt numFmtId="186" formatCode="0.00000"/>
    <numFmt numFmtId="187" formatCode="0.00000_);[Red]\(0.00000\)"/>
    <numFmt numFmtId="188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.5"/>
      <color indexed="10"/>
      <name val="ＭＳ Ｐ明朝"/>
      <family val="1"/>
    </font>
    <font>
      <sz val="12"/>
      <name val="ＭＳ 明朝"/>
      <family val="1"/>
    </font>
    <font>
      <b/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color indexed="10"/>
      <name val="ＭＳ Ｐ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明朝"/>
      <family val="1"/>
    </font>
    <font>
      <sz val="18"/>
      <name val="ＭＳ 明朝"/>
      <family val="1"/>
    </font>
    <font>
      <sz val="16"/>
      <name val="ＭＳ Ｐゴシック"/>
      <family val="3"/>
    </font>
    <font>
      <sz val="16"/>
      <name val="明朝"/>
      <family val="1"/>
    </font>
    <font>
      <sz val="19"/>
      <name val="明朝"/>
      <family val="1"/>
    </font>
    <font>
      <i/>
      <sz val="14"/>
      <name val="CenturyOldst"/>
      <family val="1"/>
    </font>
    <font>
      <i/>
      <sz val="11"/>
      <name val="CenturyOldst"/>
      <family val="1"/>
    </font>
    <font>
      <i/>
      <sz val="8"/>
      <name val="CenturyOldst"/>
      <family val="1"/>
    </font>
    <font>
      <i/>
      <sz val="14"/>
      <name val="Book Antiqua"/>
      <family val="1"/>
    </font>
    <font>
      <sz val="10"/>
      <name val="明朝"/>
      <family val="1"/>
    </font>
    <font>
      <sz val="10"/>
      <color indexed="8"/>
      <name val="明朝"/>
      <family val="1"/>
    </font>
    <font>
      <sz val="14"/>
      <name val="ＭＳ Ｐゴシック"/>
      <family val="3"/>
    </font>
    <font>
      <b/>
      <sz val="12"/>
      <color indexed="61"/>
      <name val="ＭＳ Ｐゴシック"/>
      <family val="3"/>
    </font>
    <font>
      <sz val="11"/>
      <color indexed="61"/>
      <name val="ＭＳ 明朝"/>
      <family val="1"/>
    </font>
    <font>
      <sz val="11"/>
      <color indexed="61"/>
      <name val="Century"/>
      <family val="1"/>
    </font>
    <font>
      <sz val="11"/>
      <color indexed="61"/>
      <name val="ＭＳ Ｐゴシック"/>
      <family val="3"/>
    </font>
    <font>
      <b/>
      <sz val="11"/>
      <color indexed="6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20"/>
      <name val="ＭＳ Ｐゴシック"/>
      <family val="3"/>
    </font>
    <font>
      <b/>
      <sz val="10.5"/>
      <color indexed="20"/>
      <name val="ＭＳ Ｐ明朝"/>
      <family val="1"/>
    </font>
    <font>
      <sz val="10"/>
      <color indexed="20"/>
      <name val="明朝"/>
      <family val="1"/>
    </font>
    <font>
      <b/>
      <i/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0.5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b/>
      <sz val="10.5"/>
      <color indexed="12"/>
      <name val="ＭＳ Ｐ明朝"/>
      <family val="1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1"/>
      <name val="明朝"/>
      <family val="1"/>
    </font>
    <font>
      <sz val="11"/>
      <color indexed="10"/>
      <name val="明朝"/>
      <family val="1"/>
    </font>
    <font>
      <sz val="11"/>
      <color indexed="20"/>
      <name val="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8" xfId="0" applyFont="1" applyBorder="1" applyAlignment="1">
      <alignment horizontal="justify" vertical="top" wrapText="1"/>
    </xf>
    <xf numFmtId="176" fontId="3" fillId="0" borderId="4" xfId="0" applyNumberFormat="1" applyFont="1" applyBorder="1" applyAlignment="1">
      <alignment/>
    </xf>
    <xf numFmtId="41" fontId="8" fillId="0" borderId="9" xfId="0" applyNumberFormat="1" applyFont="1" applyBorder="1" applyAlignment="1">
      <alignment horizontal="justify" vertical="top" wrapText="1"/>
    </xf>
    <xf numFmtId="177" fontId="0" fillId="0" borderId="1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1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81" fontId="0" fillId="0" borderId="5" xfId="0" applyNumberFormat="1" applyBorder="1" applyAlignment="1">
      <alignment/>
    </xf>
    <xf numFmtId="181" fontId="4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 horizontal="justify" vertical="top" wrapText="1"/>
    </xf>
    <xf numFmtId="178" fontId="0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4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justify" vertical="top" wrapText="1"/>
    </xf>
    <xf numFmtId="182" fontId="3" fillId="0" borderId="11" xfId="17" applyNumberFormat="1" applyFont="1" applyBorder="1" applyAlignment="1">
      <alignment/>
    </xf>
    <xf numFmtId="181" fontId="10" fillId="0" borderId="7" xfId="0" applyNumberFormat="1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182" fontId="3" fillId="0" borderId="14" xfId="17" applyNumberFormat="1" applyFont="1" applyBorder="1" applyAlignment="1">
      <alignment/>
    </xf>
    <xf numFmtId="41" fontId="8" fillId="0" borderId="15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/>
    </xf>
    <xf numFmtId="181" fontId="4" fillId="0" borderId="6" xfId="0" applyNumberFormat="1" applyFont="1" applyBorder="1" applyAlignment="1">
      <alignment/>
    </xf>
    <xf numFmtId="181" fontId="0" fillId="0" borderId="7" xfId="0" applyNumberFormat="1" applyBorder="1" applyAlignment="1">
      <alignment/>
    </xf>
    <xf numFmtId="0" fontId="9" fillId="0" borderId="16" xfId="0" applyFont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/>
    </xf>
    <xf numFmtId="0" fontId="6" fillId="0" borderId="5" xfId="0" applyFont="1" applyFill="1" applyBorder="1" applyAlignment="1">
      <alignment horizontal="right" vertical="top" wrapText="1"/>
    </xf>
    <xf numFmtId="0" fontId="4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13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8" xfId="0" applyFont="1" applyBorder="1" applyAlignment="1">
      <alignment horizontal="justify" vertical="top" wrapText="1"/>
    </xf>
    <xf numFmtId="182" fontId="3" fillId="0" borderId="4" xfId="0" applyNumberFormat="1" applyFont="1" applyBorder="1" applyAlignment="1">
      <alignment/>
    </xf>
    <xf numFmtId="41" fontId="8" fillId="0" borderId="3" xfId="0" applyNumberFormat="1" applyFont="1" applyBorder="1" applyAlignment="1">
      <alignment horizontal="justify" vertical="top" wrapText="1"/>
    </xf>
    <xf numFmtId="183" fontId="0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182" fontId="3" fillId="0" borderId="11" xfId="0" applyNumberFormat="1" applyFont="1" applyBorder="1" applyAlignment="1">
      <alignment/>
    </xf>
    <xf numFmtId="41" fontId="8" fillId="0" borderId="19" xfId="0" applyNumberFormat="1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182" fontId="11" fillId="0" borderId="11" xfId="17" applyNumberFormat="1" applyFont="1" applyBorder="1" applyAlignment="1">
      <alignment/>
    </xf>
    <xf numFmtId="0" fontId="5" fillId="0" borderId="20" xfId="0" applyFont="1" applyBorder="1" applyAlignment="1">
      <alignment horizontal="justify" vertical="top" wrapText="1"/>
    </xf>
    <xf numFmtId="182" fontId="11" fillId="0" borderId="14" xfId="17" applyNumberFormat="1" applyFont="1" applyBorder="1" applyAlignment="1">
      <alignment/>
    </xf>
    <xf numFmtId="41" fontId="8" fillId="0" borderId="17" xfId="0" applyNumberFormat="1" applyFont="1" applyBorder="1" applyAlignment="1">
      <alignment horizontal="justify" vertical="top" wrapText="1"/>
    </xf>
    <xf numFmtId="183" fontId="0" fillId="0" borderId="13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justify" vertical="top" wrapText="1"/>
    </xf>
    <xf numFmtId="41" fontId="12" fillId="0" borderId="5" xfId="0" applyNumberFormat="1" applyFont="1" applyFill="1" applyBorder="1" applyAlignment="1">
      <alignment horizontal="justify" vertical="top" wrapText="1"/>
    </xf>
    <xf numFmtId="0" fontId="3" fillId="0" borderId="5" xfId="0" applyFont="1" applyBorder="1" applyAlignment="1">
      <alignment/>
    </xf>
    <xf numFmtId="0" fontId="6" fillId="0" borderId="5" xfId="0" applyFont="1" applyFill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41" fontId="15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1" xfId="0" applyBorder="1" applyAlignment="1">
      <alignment/>
    </xf>
    <xf numFmtId="184" fontId="18" fillId="0" borderId="6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0" fillId="0" borderId="5" xfId="0" applyNumberFormat="1" applyBorder="1" applyAlignment="1">
      <alignment/>
    </xf>
    <xf numFmtId="179" fontId="10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184" fontId="18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79" fontId="1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185" fontId="18" fillId="0" borderId="0" xfId="0" applyNumberFormat="1" applyFont="1" applyBorder="1" applyAlignment="1">
      <alignment/>
    </xf>
    <xf numFmtId="184" fontId="1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25" xfId="0" applyFont="1" applyBorder="1" applyAlignment="1">
      <alignment/>
    </xf>
    <xf numFmtId="185" fontId="18" fillId="0" borderId="5" xfId="0" applyNumberFormat="1" applyFont="1" applyBorder="1" applyAlignment="1">
      <alignment/>
    </xf>
    <xf numFmtId="179" fontId="10" fillId="0" borderId="21" xfId="0" applyNumberFormat="1" applyFont="1" applyBorder="1" applyAlignment="1">
      <alignment/>
    </xf>
    <xf numFmtId="185" fontId="18" fillId="0" borderId="21" xfId="0" applyNumberFormat="1" applyFont="1" applyBorder="1" applyAlignment="1">
      <alignment/>
    </xf>
    <xf numFmtId="179" fontId="10" fillId="0" borderId="25" xfId="0" applyNumberFormat="1" applyFont="1" applyBorder="1" applyAlignment="1">
      <alignment/>
    </xf>
    <xf numFmtId="185" fontId="18" fillId="0" borderId="25" xfId="0" applyNumberFormat="1" applyFont="1" applyBorder="1" applyAlignment="1">
      <alignment/>
    </xf>
    <xf numFmtId="185" fontId="18" fillId="0" borderId="17" xfId="0" applyNumberFormat="1" applyFont="1" applyBorder="1" applyAlignment="1">
      <alignment/>
    </xf>
    <xf numFmtId="179" fontId="10" fillId="0" borderId="24" xfId="0" applyNumberFormat="1" applyFont="1" applyBorder="1" applyAlignment="1">
      <alignment/>
    </xf>
    <xf numFmtId="185" fontId="18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3" fillId="0" borderId="36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3" fillId="0" borderId="37" xfId="0" applyFont="1" applyBorder="1" applyAlignment="1">
      <alignment horizontal="centerContinuous"/>
    </xf>
    <xf numFmtId="0" fontId="25" fillId="0" borderId="37" xfId="0" applyFont="1" applyBorder="1" applyAlignment="1">
      <alignment horizontal="centerContinuous"/>
    </xf>
    <xf numFmtId="0" fontId="26" fillId="0" borderId="37" xfId="0" applyFont="1" applyBorder="1" applyAlignment="1">
      <alignment horizontal="centerContinuous"/>
    </xf>
    <xf numFmtId="0" fontId="24" fillId="0" borderId="19" xfId="0" applyFont="1" applyBorder="1" applyAlignment="1">
      <alignment horizontal="centerContinuous"/>
    </xf>
    <xf numFmtId="0" fontId="24" fillId="0" borderId="38" xfId="0" applyFont="1" applyBorder="1" applyAlignment="1">
      <alignment horizontal="centerContinuous"/>
    </xf>
    <xf numFmtId="0" fontId="27" fillId="0" borderId="32" xfId="0" applyFont="1" applyBorder="1" applyAlignment="1">
      <alignment/>
    </xf>
    <xf numFmtId="0" fontId="27" fillId="0" borderId="39" xfId="0" applyFont="1" applyBorder="1" applyAlignment="1">
      <alignment/>
    </xf>
    <xf numFmtId="184" fontId="27" fillId="0" borderId="0" xfId="0" applyNumberFormat="1" applyFont="1" applyAlignment="1">
      <alignment/>
    </xf>
    <xf numFmtId="0" fontId="27" fillId="0" borderId="39" xfId="0" applyFont="1" applyBorder="1" applyAlignment="1">
      <alignment horizontal="right"/>
    </xf>
    <xf numFmtId="0" fontId="27" fillId="0" borderId="0" xfId="0" applyFont="1" applyAlignment="1">
      <alignment/>
    </xf>
    <xf numFmtId="186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85" fontId="27" fillId="0" borderId="39" xfId="0" applyNumberFormat="1" applyFont="1" applyBorder="1" applyAlignment="1">
      <alignment horizontal="right"/>
    </xf>
    <xf numFmtId="185" fontId="27" fillId="0" borderId="0" xfId="0" applyNumberFormat="1" applyFont="1" applyAlignment="1">
      <alignment/>
    </xf>
    <xf numFmtId="0" fontId="27" fillId="0" borderId="35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right"/>
    </xf>
    <xf numFmtId="185" fontId="27" fillId="0" borderId="33" xfId="0" applyNumberFormat="1" applyFont="1" applyBorder="1" applyAlignment="1">
      <alignment horizontal="right"/>
    </xf>
    <xf numFmtId="1" fontId="27" fillId="0" borderId="33" xfId="0" applyNumberFormat="1" applyFont="1" applyBorder="1" applyAlignment="1">
      <alignment horizontal="right"/>
    </xf>
    <xf numFmtId="184" fontId="18" fillId="0" borderId="0" xfId="0" applyNumberFormat="1" applyFont="1" applyAlignment="1">
      <alignment/>
    </xf>
    <xf numFmtId="184" fontId="28" fillId="0" borderId="0" xfId="0" applyNumberFormat="1" applyFont="1" applyAlignment="1">
      <alignment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184" fontId="27" fillId="0" borderId="42" xfId="0" applyNumberFormat="1" applyFont="1" applyBorder="1" applyAlignment="1">
      <alignment/>
    </xf>
    <xf numFmtId="0" fontId="27" fillId="0" borderId="41" xfId="0" applyFont="1" applyBorder="1" applyAlignment="1">
      <alignment horizontal="right"/>
    </xf>
    <xf numFmtId="0" fontId="27" fillId="0" borderId="42" xfId="0" applyFont="1" applyBorder="1" applyAlignment="1">
      <alignment/>
    </xf>
    <xf numFmtId="186" fontId="27" fillId="0" borderId="42" xfId="0" applyNumberFormat="1" applyFont="1" applyBorder="1" applyAlignment="1">
      <alignment/>
    </xf>
    <xf numFmtId="2" fontId="27" fillId="0" borderId="42" xfId="0" applyNumberFormat="1" applyFont="1" applyBorder="1" applyAlignment="1">
      <alignment/>
    </xf>
    <xf numFmtId="185" fontId="27" fillId="0" borderId="41" xfId="0" applyNumberFormat="1" applyFont="1" applyBorder="1" applyAlignment="1">
      <alignment horizontal="right"/>
    </xf>
    <xf numFmtId="185" fontId="27" fillId="0" borderId="42" xfId="0" applyNumberFormat="1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86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184" fontId="18" fillId="0" borderId="0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185" fontId="27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0" fontId="27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27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180" fontId="0" fillId="0" borderId="5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30" fillId="0" borderId="0" xfId="0" applyFont="1" applyAlignment="1">
      <alignment/>
    </xf>
    <xf numFmtId="0" fontId="6" fillId="0" borderId="44" xfId="0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31" fillId="0" borderId="45" xfId="0" applyFont="1" applyBorder="1" applyAlignment="1">
      <alignment horizontal="justify" vertical="top" wrapText="1"/>
    </xf>
    <xf numFmtId="0" fontId="31" fillId="0" borderId="33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46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41" fontId="32" fillId="0" borderId="4" xfId="0" applyNumberFormat="1" applyFont="1" applyBorder="1" applyAlignment="1">
      <alignment horizontal="justify" vertical="top" wrapText="1"/>
    </xf>
    <xf numFmtId="41" fontId="32" fillId="0" borderId="9" xfId="0" applyNumberFormat="1" applyFont="1" applyBorder="1" applyAlignment="1">
      <alignment horizontal="justify" vertical="top" wrapText="1"/>
    </xf>
    <xf numFmtId="41" fontId="32" fillId="0" borderId="44" xfId="0" applyNumberFormat="1" applyFont="1" applyBorder="1" applyAlignment="1">
      <alignment horizontal="justify" vertical="top" wrapText="1"/>
    </xf>
    <xf numFmtId="0" fontId="33" fillId="0" borderId="25" xfId="0" applyNumberFormat="1" applyFont="1" applyBorder="1" applyAlignment="1">
      <alignment/>
    </xf>
    <xf numFmtId="179" fontId="0" fillId="0" borderId="6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41" fontId="32" fillId="0" borderId="11" xfId="0" applyNumberFormat="1" applyFont="1" applyBorder="1" applyAlignment="1">
      <alignment horizontal="justify" vertical="top" wrapText="1"/>
    </xf>
    <xf numFmtId="41" fontId="32" fillId="0" borderId="12" xfId="0" applyNumberFormat="1" applyFont="1" applyBorder="1" applyAlignment="1">
      <alignment horizontal="justify" vertical="top" wrapText="1"/>
    </xf>
    <xf numFmtId="41" fontId="32" fillId="0" borderId="47" xfId="0" applyNumberFormat="1" applyFont="1" applyBorder="1" applyAlignment="1">
      <alignment horizontal="justify" vertical="top" wrapText="1"/>
    </xf>
    <xf numFmtId="0" fontId="33" fillId="0" borderId="0" xfId="0" applyFont="1" applyAlignment="1">
      <alignment/>
    </xf>
    <xf numFmtId="0" fontId="5" fillId="0" borderId="14" xfId="0" applyFont="1" applyBorder="1" applyAlignment="1">
      <alignment horizontal="justify" vertical="top" wrapText="1"/>
    </xf>
    <xf numFmtId="41" fontId="32" fillId="0" borderId="14" xfId="0" applyNumberFormat="1" applyFont="1" applyBorder="1" applyAlignment="1">
      <alignment horizontal="justify" vertical="top" wrapText="1"/>
    </xf>
    <xf numFmtId="41" fontId="32" fillId="0" borderId="15" xfId="0" applyNumberFormat="1" applyFont="1" applyBorder="1" applyAlignment="1">
      <alignment horizontal="justify" vertical="top" wrapText="1"/>
    </xf>
    <xf numFmtId="41" fontId="32" fillId="0" borderId="24" xfId="0" applyNumberFormat="1" applyFont="1" applyBorder="1" applyAlignment="1">
      <alignment horizontal="justify" vertical="top" wrapText="1"/>
    </xf>
    <xf numFmtId="179" fontId="0" fillId="0" borderId="13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87" fontId="0" fillId="0" borderId="17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81" fontId="0" fillId="0" borderId="16" xfId="0" applyNumberFormat="1" applyBorder="1" applyAlignment="1">
      <alignment/>
    </xf>
    <xf numFmtId="181" fontId="4" fillId="0" borderId="24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41" fontId="33" fillId="0" borderId="48" xfId="0" applyNumberFormat="1" applyFont="1" applyBorder="1" applyAlignment="1">
      <alignment horizontal="center"/>
    </xf>
    <xf numFmtId="41" fontId="33" fillId="0" borderId="49" xfId="0" applyNumberFormat="1" applyFont="1" applyBorder="1" applyAlignment="1">
      <alignment horizontal="center"/>
    </xf>
    <xf numFmtId="41" fontId="33" fillId="0" borderId="50" xfId="0" applyNumberFormat="1" applyFont="1" applyBorder="1" applyAlignment="1">
      <alignment horizontal="center"/>
    </xf>
    <xf numFmtId="41" fontId="33" fillId="0" borderId="51" xfId="0" applyNumberFormat="1" applyFont="1" applyBorder="1" applyAlignment="1">
      <alignment horizontal="center"/>
    </xf>
    <xf numFmtId="41" fontId="34" fillId="0" borderId="5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5" xfId="0" applyFont="1" applyBorder="1" applyAlignment="1">
      <alignment/>
    </xf>
    <xf numFmtId="0" fontId="35" fillId="0" borderId="0" xfId="0" applyNumberFormat="1" applyFont="1" applyAlignment="1">
      <alignment/>
    </xf>
    <xf numFmtId="0" fontId="4" fillId="0" borderId="5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/>
    </xf>
    <xf numFmtId="0" fontId="31" fillId="0" borderId="53" xfId="0" applyFont="1" applyBorder="1" applyAlignment="1">
      <alignment horizontal="justify" vertical="top" wrapText="1"/>
    </xf>
    <xf numFmtId="0" fontId="31" fillId="0" borderId="54" xfId="0" applyFont="1" applyBorder="1" applyAlignment="1">
      <alignment horizontal="justify" vertical="top" wrapText="1"/>
    </xf>
    <xf numFmtId="0" fontId="0" fillId="0" borderId="6" xfId="0" applyNumberFormat="1" applyFont="1" applyBorder="1" applyAlignment="1">
      <alignment/>
    </xf>
    <xf numFmtId="41" fontId="32" fillId="0" borderId="55" xfId="0" applyNumberFormat="1" applyFont="1" applyBorder="1" applyAlignment="1">
      <alignment horizontal="justify" vertical="top" wrapText="1"/>
    </xf>
    <xf numFmtId="0" fontId="33" fillId="0" borderId="56" xfId="0" applyNumberFormat="1" applyFont="1" applyBorder="1" applyAlignment="1">
      <alignment/>
    </xf>
    <xf numFmtId="187" fontId="0" fillId="0" borderId="6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4" fillId="0" borderId="7" xfId="0" applyNumberFormat="1" applyFont="1" applyBorder="1" applyAlignment="1">
      <alignment/>
    </xf>
    <xf numFmtId="41" fontId="32" fillId="0" borderId="57" xfId="0" applyNumberFormat="1" applyFont="1" applyBorder="1" applyAlignment="1">
      <alignment horizontal="justify" vertical="top" wrapText="1"/>
    </xf>
    <xf numFmtId="0" fontId="33" fillId="0" borderId="46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41" fontId="32" fillId="0" borderId="58" xfId="0" applyNumberFormat="1" applyFont="1" applyBorder="1" applyAlignment="1">
      <alignment horizontal="justify" vertical="top" wrapText="1"/>
    </xf>
    <xf numFmtId="0" fontId="33" fillId="0" borderId="59" xfId="0" applyNumberFormat="1" applyFont="1" applyBorder="1" applyAlignment="1">
      <alignment/>
    </xf>
    <xf numFmtId="0" fontId="33" fillId="0" borderId="24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8" fontId="4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41" fontId="33" fillId="0" borderId="0" xfId="0" applyNumberFormat="1" applyFont="1" applyAlignment="1">
      <alignment/>
    </xf>
    <xf numFmtId="41" fontId="34" fillId="0" borderId="0" xfId="0" applyNumberFormat="1" applyFont="1" applyAlignment="1">
      <alignment/>
    </xf>
    <xf numFmtId="0" fontId="36" fillId="0" borderId="0" xfId="0" applyNumberFormat="1" applyFont="1" applyBorder="1" applyAlignment="1">
      <alignment/>
    </xf>
    <xf numFmtId="41" fontId="37" fillId="0" borderId="0" xfId="0" applyNumberFormat="1" applyFont="1" applyFill="1" applyBorder="1" applyAlignment="1">
      <alignment horizontal="justify" vertical="top" wrapText="1"/>
    </xf>
    <xf numFmtId="0" fontId="36" fillId="0" borderId="0" xfId="0" applyFont="1" applyAlignment="1">
      <alignment/>
    </xf>
    <xf numFmtId="184" fontId="38" fillId="0" borderId="6" xfId="0" applyNumberFormat="1" applyFont="1" applyBorder="1" applyAlignment="1">
      <alignment/>
    </xf>
    <xf numFmtId="185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/>
    </xf>
    <xf numFmtId="0" fontId="34" fillId="0" borderId="17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7" xfId="0" applyFont="1" applyBorder="1" applyAlignment="1">
      <alignment/>
    </xf>
    <xf numFmtId="0" fontId="10" fillId="0" borderId="24" xfId="0" applyFont="1" applyBorder="1" applyAlignment="1">
      <alignment/>
    </xf>
    <xf numFmtId="184" fontId="38" fillId="0" borderId="1" xfId="0" applyNumberFormat="1" applyFont="1" applyBorder="1" applyAlignment="1">
      <alignment/>
    </xf>
    <xf numFmtId="185" fontId="38" fillId="0" borderId="5" xfId="0" applyNumberFormat="1" applyFont="1" applyBorder="1" applyAlignment="1">
      <alignment/>
    </xf>
    <xf numFmtId="184" fontId="38" fillId="0" borderId="13" xfId="0" applyNumberFormat="1" applyFont="1" applyBorder="1" applyAlignment="1">
      <alignment/>
    </xf>
    <xf numFmtId="185" fontId="38" fillId="0" borderId="17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44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justify" vertical="top" wrapText="1"/>
    </xf>
    <xf numFmtId="181" fontId="39" fillId="0" borderId="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0" fontId="6" fillId="0" borderId="23" xfId="0" applyFont="1" applyFill="1" applyBorder="1" applyAlignment="1">
      <alignment horizontal="center" vertical="top" wrapText="1"/>
    </xf>
    <xf numFmtId="181" fontId="40" fillId="0" borderId="4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41" fontId="41" fillId="0" borderId="0" xfId="0" applyNumberFormat="1" applyFont="1" applyFill="1" applyBorder="1" applyAlignment="1">
      <alignment horizontal="justify" vertical="top" wrapText="1"/>
    </xf>
    <xf numFmtId="0" fontId="4" fillId="0" borderId="16" xfId="0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14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43" fillId="0" borderId="60" xfId="0" applyFont="1" applyFill="1" applyBorder="1" applyAlignment="1">
      <alignment horizontal="justify" vertical="top" wrapText="1"/>
    </xf>
    <xf numFmtId="41" fontId="14" fillId="0" borderId="4" xfId="0" applyNumberFormat="1" applyFont="1" applyBorder="1" applyAlignment="1">
      <alignment/>
    </xf>
    <xf numFmtId="41" fontId="14" fillId="0" borderId="11" xfId="0" applyNumberFormat="1" applyFont="1" applyBorder="1" applyAlignment="1">
      <alignment/>
    </xf>
    <xf numFmtId="41" fontId="14" fillId="0" borderId="14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61" xfId="0" applyFont="1" applyBorder="1" applyAlignment="1">
      <alignment/>
    </xf>
    <xf numFmtId="41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2" xfId="0" applyFont="1" applyBorder="1" applyAlignment="1">
      <alignment/>
    </xf>
    <xf numFmtId="179" fontId="33" fillId="0" borderId="0" xfId="0" applyNumberFormat="1" applyFont="1" applyBorder="1" applyAlignment="1">
      <alignment/>
    </xf>
    <xf numFmtId="187" fontId="33" fillId="0" borderId="0" xfId="0" applyNumberFormat="1" applyFont="1" applyBorder="1" applyAlignment="1">
      <alignment/>
    </xf>
    <xf numFmtId="0" fontId="44" fillId="0" borderId="45" xfId="0" applyFont="1" applyBorder="1" applyAlignment="1">
      <alignment horizontal="justify" vertical="top" wrapText="1"/>
    </xf>
    <xf numFmtId="0" fontId="44" fillId="0" borderId="58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33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46" xfId="0" applyFont="1" applyFill="1" applyBorder="1" applyAlignment="1">
      <alignment horizontal="justify" vertical="top" wrapText="1"/>
    </xf>
    <xf numFmtId="41" fontId="45" fillId="0" borderId="4" xfId="0" applyNumberFormat="1" applyFont="1" applyBorder="1" applyAlignment="1">
      <alignment horizontal="justify" vertical="top" wrapText="1"/>
    </xf>
    <xf numFmtId="41" fontId="45" fillId="0" borderId="55" xfId="0" applyNumberFormat="1" applyFont="1" applyBorder="1" applyAlignment="1">
      <alignment horizontal="justify" vertical="top" wrapText="1"/>
    </xf>
    <xf numFmtId="41" fontId="45" fillId="0" borderId="9" xfId="0" applyNumberFormat="1" applyFont="1" applyBorder="1" applyAlignment="1">
      <alignment horizontal="justify" vertical="top" wrapText="1"/>
    </xf>
    <xf numFmtId="41" fontId="45" fillId="0" borderId="44" xfId="0" applyNumberFormat="1" applyFont="1" applyBorder="1" applyAlignment="1">
      <alignment horizontal="justify" vertical="top" wrapText="1"/>
    </xf>
    <xf numFmtId="0" fontId="46" fillId="0" borderId="25" xfId="0" applyNumberFormat="1" applyFont="1" applyBorder="1" applyAlignment="1">
      <alignment/>
    </xf>
    <xf numFmtId="41" fontId="45" fillId="0" borderId="11" xfId="0" applyNumberFormat="1" applyFont="1" applyBorder="1" applyAlignment="1">
      <alignment horizontal="justify" vertical="top" wrapText="1"/>
    </xf>
    <xf numFmtId="41" fontId="45" fillId="0" borderId="57" xfId="0" applyNumberFormat="1" applyFont="1" applyBorder="1" applyAlignment="1">
      <alignment horizontal="justify" vertical="top" wrapText="1"/>
    </xf>
    <xf numFmtId="41" fontId="45" fillId="0" borderId="12" xfId="0" applyNumberFormat="1" applyFont="1" applyBorder="1" applyAlignment="1">
      <alignment horizontal="justify" vertical="top" wrapText="1"/>
    </xf>
    <xf numFmtId="41" fontId="45" fillId="0" borderId="47" xfId="0" applyNumberFormat="1" applyFont="1" applyBorder="1" applyAlignment="1">
      <alignment horizontal="justify" vertical="top" wrapText="1"/>
    </xf>
    <xf numFmtId="41" fontId="45" fillId="0" borderId="14" xfId="0" applyNumberFormat="1" applyFont="1" applyBorder="1" applyAlignment="1">
      <alignment horizontal="justify" vertical="top" wrapText="1"/>
    </xf>
    <xf numFmtId="41" fontId="45" fillId="0" borderId="58" xfId="0" applyNumberFormat="1" applyFont="1" applyBorder="1" applyAlignment="1">
      <alignment horizontal="justify" vertical="top" wrapText="1"/>
    </xf>
    <xf numFmtId="41" fontId="45" fillId="0" borderId="15" xfId="0" applyNumberFormat="1" applyFont="1" applyBorder="1" applyAlignment="1">
      <alignment horizontal="justify" vertical="top" wrapText="1"/>
    </xf>
    <xf numFmtId="41" fontId="45" fillId="0" borderId="24" xfId="0" applyNumberFormat="1" applyFont="1" applyBorder="1" applyAlignment="1">
      <alignment horizontal="justify" vertical="top" wrapText="1"/>
    </xf>
    <xf numFmtId="0" fontId="46" fillId="0" borderId="13" xfId="0" applyFont="1" applyBorder="1" applyAlignment="1">
      <alignment/>
    </xf>
    <xf numFmtId="0" fontId="46" fillId="0" borderId="63" xfId="0" applyFont="1" applyBorder="1" applyAlignment="1">
      <alignment/>
    </xf>
    <xf numFmtId="0" fontId="46" fillId="0" borderId="50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48" xfId="0" applyFont="1" applyBorder="1" applyAlignment="1">
      <alignment/>
    </xf>
    <xf numFmtId="0" fontId="44" fillId="0" borderId="39" xfId="0" applyFont="1" applyBorder="1" applyAlignment="1">
      <alignment horizontal="justify" vertical="top" wrapText="1"/>
    </xf>
    <xf numFmtId="0" fontId="44" fillId="0" borderId="64" xfId="0" applyFont="1" applyBorder="1" applyAlignment="1">
      <alignment horizontal="justify" vertical="top" wrapText="1"/>
    </xf>
    <xf numFmtId="0" fontId="44" fillId="0" borderId="54" xfId="0" applyFont="1" applyBorder="1" applyAlignment="1">
      <alignment horizontal="justify" vertical="top" wrapText="1"/>
    </xf>
    <xf numFmtId="0" fontId="42" fillId="0" borderId="56" xfId="0" applyNumberFormat="1" applyFont="1" applyBorder="1" applyAlignment="1">
      <alignment/>
    </xf>
    <xf numFmtId="0" fontId="42" fillId="0" borderId="46" xfId="0" applyNumberFormat="1" applyFont="1" applyBorder="1" applyAlignment="1">
      <alignment/>
    </xf>
    <xf numFmtId="0" fontId="42" fillId="0" borderId="59" xfId="0" applyNumberFormat="1" applyFont="1" applyBorder="1" applyAlignment="1">
      <alignment/>
    </xf>
    <xf numFmtId="0" fontId="46" fillId="0" borderId="24" xfId="0" applyNumberFormat="1" applyFont="1" applyBorder="1" applyAlignment="1">
      <alignment/>
    </xf>
    <xf numFmtId="0" fontId="46" fillId="0" borderId="16" xfId="0" applyFont="1" applyBorder="1" applyAlignment="1">
      <alignment/>
    </xf>
    <xf numFmtId="179" fontId="46" fillId="0" borderId="0" xfId="0" applyNumberFormat="1" applyFont="1" applyBorder="1" applyAlignment="1">
      <alignment/>
    </xf>
    <xf numFmtId="0" fontId="46" fillId="0" borderId="17" xfId="0" applyNumberFormat="1" applyFont="1" applyBorder="1" applyAlignment="1">
      <alignment/>
    </xf>
    <xf numFmtId="179" fontId="46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46" fillId="0" borderId="1" xfId="0" applyFont="1" applyBorder="1" applyAlignment="1">
      <alignment/>
    </xf>
    <xf numFmtId="0" fontId="46" fillId="0" borderId="5" xfId="0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1" xfId="0" applyFont="1" applyBorder="1" applyAlignment="1">
      <alignment/>
    </xf>
    <xf numFmtId="187" fontId="0" fillId="0" borderId="5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17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7" xfId="0" applyNumberFormat="1" applyBorder="1" applyAlignment="1">
      <alignment/>
    </xf>
    <xf numFmtId="187" fontId="34" fillId="0" borderId="17" xfId="0" applyNumberFormat="1" applyFont="1" applyBorder="1" applyAlignment="1">
      <alignment/>
    </xf>
    <xf numFmtId="181" fontId="42" fillId="0" borderId="17" xfId="0" applyNumberFormat="1" applyFont="1" applyBorder="1" applyAlignment="1">
      <alignment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2" fillId="0" borderId="17" xfId="0" applyNumberFormat="1" applyFont="1" applyBorder="1" applyAlignment="1">
      <alignment/>
    </xf>
    <xf numFmtId="184" fontId="49" fillId="0" borderId="5" xfId="0" applyNumberFormat="1" applyFont="1" applyFill="1" applyBorder="1" applyAlignment="1">
      <alignment/>
    </xf>
    <xf numFmtId="185" fontId="51" fillId="0" borderId="0" xfId="0" applyNumberFormat="1" applyFont="1" applyFill="1" applyBorder="1" applyAlignment="1">
      <alignment/>
    </xf>
    <xf numFmtId="184" fontId="50" fillId="0" borderId="5" xfId="0" applyNumberFormat="1" applyFont="1" applyFill="1" applyBorder="1" applyAlignment="1">
      <alignment/>
    </xf>
    <xf numFmtId="185" fontId="5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20" fillId="0" borderId="0" xfId="0" applyNumberFormat="1" applyFont="1" applyAlignment="1">
      <alignment/>
    </xf>
    <xf numFmtId="0" fontId="0" fillId="0" borderId="67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52" fillId="0" borderId="0" xfId="0" applyFont="1" applyAlignment="1">
      <alignment/>
    </xf>
    <xf numFmtId="0" fontId="0" fillId="0" borderId="69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" fillId="0" borderId="0" xfId="0" applyNumberFormat="1" applyFont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3" xfId="0" applyNumberFormat="1" applyBorder="1" applyAlignment="1">
      <alignment/>
    </xf>
    <xf numFmtId="0" fontId="0" fillId="0" borderId="74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77" xfId="0" applyNumberFormat="1" applyBorder="1" applyAlignment="1">
      <alignment/>
    </xf>
    <xf numFmtId="0" fontId="0" fillId="0" borderId="78" xfId="0" applyNumberFormat="1" applyBorder="1" applyAlignment="1">
      <alignment/>
    </xf>
    <xf numFmtId="0" fontId="0" fillId="0" borderId="79" xfId="0" applyNumberFormat="1" applyBorder="1" applyAlignment="1">
      <alignment/>
    </xf>
    <xf numFmtId="0" fontId="0" fillId="0" borderId="80" xfId="0" applyNumberForma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171450</xdr:rowOff>
    </xdr:from>
    <xdr:ext cx="76200" cy="219075"/>
    <xdr:sp>
      <xdr:nvSpPr>
        <xdr:cNvPr id="1" name="TextBox 21"/>
        <xdr:cNvSpPr txBox="1">
          <a:spLocks noChangeArrowheads="1"/>
        </xdr:cNvSpPr>
      </xdr:nvSpPr>
      <xdr:spPr>
        <a:xfrm>
          <a:off x="1371600" y="439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171450</xdr:rowOff>
    </xdr:from>
    <xdr:ext cx="76200" cy="219075"/>
    <xdr:sp>
      <xdr:nvSpPr>
        <xdr:cNvPr id="1" name="TextBox 2"/>
        <xdr:cNvSpPr txBox="1">
          <a:spLocks noChangeArrowheads="1"/>
        </xdr:cNvSpPr>
      </xdr:nvSpPr>
      <xdr:spPr>
        <a:xfrm>
          <a:off x="137160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171450</xdr:rowOff>
    </xdr:from>
    <xdr:ext cx="76200" cy="219075"/>
    <xdr:sp>
      <xdr:nvSpPr>
        <xdr:cNvPr id="2" name="TextBox 3"/>
        <xdr:cNvSpPr txBox="1">
          <a:spLocks noChangeArrowheads="1"/>
        </xdr:cNvSpPr>
      </xdr:nvSpPr>
      <xdr:spPr>
        <a:xfrm>
          <a:off x="137160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171450</xdr:rowOff>
    </xdr:from>
    <xdr:ext cx="76200" cy="219075"/>
    <xdr:sp>
      <xdr:nvSpPr>
        <xdr:cNvPr id="3" name="TextBox 4"/>
        <xdr:cNvSpPr txBox="1">
          <a:spLocks noChangeArrowheads="1"/>
        </xdr:cNvSpPr>
      </xdr:nvSpPr>
      <xdr:spPr>
        <a:xfrm>
          <a:off x="137160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171450</xdr:rowOff>
    </xdr:from>
    <xdr:ext cx="76200" cy="219075"/>
    <xdr:sp>
      <xdr:nvSpPr>
        <xdr:cNvPr id="4" name="TextBox 5"/>
        <xdr:cNvSpPr txBox="1">
          <a:spLocks noChangeArrowheads="1"/>
        </xdr:cNvSpPr>
      </xdr:nvSpPr>
      <xdr:spPr>
        <a:xfrm>
          <a:off x="137160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161925</xdr:rowOff>
    </xdr:from>
    <xdr:ext cx="76200" cy="219075"/>
    <xdr:sp>
      <xdr:nvSpPr>
        <xdr:cNvPr id="1" name="TextBox 5"/>
        <xdr:cNvSpPr txBox="1">
          <a:spLocks noChangeArrowheads="1"/>
        </xdr:cNvSpPr>
      </xdr:nvSpPr>
      <xdr:spPr>
        <a:xfrm>
          <a:off x="685800" y="515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161925</xdr:rowOff>
    </xdr:from>
    <xdr:ext cx="76200" cy="219075"/>
    <xdr:sp>
      <xdr:nvSpPr>
        <xdr:cNvPr id="2" name="TextBox 6"/>
        <xdr:cNvSpPr txBox="1">
          <a:spLocks noChangeArrowheads="1"/>
        </xdr:cNvSpPr>
      </xdr:nvSpPr>
      <xdr:spPr>
        <a:xfrm>
          <a:off x="685800" y="515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219075"/>
    <xdr:sp>
      <xdr:nvSpPr>
        <xdr:cNvPr id="3" name="TextBox 7"/>
        <xdr:cNvSpPr txBox="1">
          <a:spLocks noChangeArrowheads="1"/>
        </xdr:cNvSpPr>
      </xdr:nvSpPr>
      <xdr:spPr>
        <a:xfrm>
          <a:off x="1371600" y="515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219075"/>
    <xdr:sp>
      <xdr:nvSpPr>
        <xdr:cNvPr id="4" name="TextBox 8"/>
        <xdr:cNvSpPr txBox="1">
          <a:spLocks noChangeArrowheads="1"/>
        </xdr:cNvSpPr>
      </xdr:nvSpPr>
      <xdr:spPr>
        <a:xfrm>
          <a:off x="1371600" y="515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161925</xdr:rowOff>
    </xdr:from>
    <xdr:ext cx="76200" cy="219075"/>
    <xdr:sp>
      <xdr:nvSpPr>
        <xdr:cNvPr id="5" name="TextBox 9"/>
        <xdr:cNvSpPr txBox="1">
          <a:spLocks noChangeArrowheads="1"/>
        </xdr:cNvSpPr>
      </xdr:nvSpPr>
      <xdr:spPr>
        <a:xfrm>
          <a:off x="15411450" y="515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161925</xdr:rowOff>
    </xdr:from>
    <xdr:ext cx="76200" cy="219075"/>
    <xdr:sp>
      <xdr:nvSpPr>
        <xdr:cNvPr id="6" name="TextBox 10"/>
        <xdr:cNvSpPr txBox="1">
          <a:spLocks noChangeArrowheads="1"/>
        </xdr:cNvSpPr>
      </xdr:nvSpPr>
      <xdr:spPr>
        <a:xfrm>
          <a:off x="15411450" y="515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37</xdr:row>
      <xdr:rowOff>123825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71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workbookViewId="0" topLeftCell="A2">
      <selection activeCell="J28" sqref="J28"/>
    </sheetView>
  </sheetViews>
  <sheetFormatPr defaultColWidth="9.00390625" defaultRowHeight="13.5"/>
  <cols>
    <col min="11" max="11" width="12.625" style="0" customWidth="1"/>
    <col min="20" max="20" width="9.50390625" style="0" bestFit="1" customWidth="1"/>
  </cols>
  <sheetData>
    <row r="1" spans="1:13" ht="15" thickBot="1">
      <c r="A1" s="215" t="s">
        <v>111</v>
      </c>
      <c r="B1" s="215" t="s">
        <v>56</v>
      </c>
      <c r="C1" s="215" t="s">
        <v>21</v>
      </c>
      <c r="D1" s="215" t="s">
        <v>147</v>
      </c>
      <c r="L1" s="254" t="s">
        <v>173</v>
      </c>
      <c r="M1" s="254"/>
    </row>
    <row r="2" spans="1:22" ht="14.25" thickTop="1">
      <c r="A2" s="24" t="s">
        <v>140</v>
      </c>
      <c r="B2" s="13"/>
      <c r="C2" s="216" t="s">
        <v>112</v>
      </c>
      <c r="D2" s="217" t="s">
        <v>3</v>
      </c>
      <c r="E2" s="7"/>
      <c r="F2" s="7"/>
      <c r="G2" s="7"/>
      <c r="H2" s="218"/>
      <c r="I2" s="219" t="s">
        <v>4</v>
      </c>
      <c r="J2" s="9" t="s">
        <v>5</v>
      </c>
      <c r="K2" s="10"/>
      <c r="L2" s="10" t="s">
        <v>6</v>
      </c>
      <c r="M2" s="10"/>
      <c r="N2" s="10" t="s">
        <v>7</v>
      </c>
      <c r="O2" s="11" t="s">
        <v>8</v>
      </c>
      <c r="P2" s="10"/>
      <c r="Q2" s="10" t="s">
        <v>9</v>
      </c>
      <c r="R2" s="10"/>
      <c r="S2" s="10" t="s">
        <v>10</v>
      </c>
      <c r="T2" s="11" t="s">
        <v>11</v>
      </c>
      <c r="U2" s="10" t="s">
        <v>12</v>
      </c>
      <c r="V2" s="12" t="s">
        <v>13</v>
      </c>
    </row>
    <row r="3" spans="1:22" ht="14.25" thickBot="1">
      <c r="A3" s="24" t="s">
        <v>22</v>
      </c>
      <c r="B3" s="23"/>
      <c r="C3" s="220" t="s">
        <v>113</v>
      </c>
      <c r="D3" s="221" t="s">
        <v>114</v>
      </c>
      <c r="E3" s="221" t="s">
        <v>115</v>
      </c>
      <c r="F3" s="221" t="s">
        <v>113</v>
      </c>
      <c r="G3" s="221" t="s">
        <v>116</v>
      </c>
      <c r="H3" s="222" t="s">
        <v>117</v>
      </c>
      <c r="I3" s="223" t="s">
        <v>118</v>
      </c>
      <c r="J3" s="17" t="s">
        <v>119</v>
      </c>
      <c r="K3" s="18" t="s">
        <v>120</v>
      </c>
      <c r="L3" s="19" t="s">
        <v>21</v>
      </c>
      <c r="M3" s="20" t="s">
        <v>22</v>
      </c>
      <c r="N3" s="21"/>
      <c r="O3" s="19" t="s">
        <v>23</v>
      </c>
      <c r="P3" s="21"/>
      <c r="Q3" s="21"/>
      <c r="R3" s="21"/>
      <c r="S3" s="21"/>
      <c r="T3" s="19" t="s">
        <v>24</v>
      </c>
      <c r="U3" s="21"/>
      <c r="V3" s="22"/>
    </row>
    <row r="4" spans="2:23" ht="15" thickTop="1">
      <c r="B4" s="224" t="s">
        <v>26</v>
      </c>
      <c r="C4" s="225" t="s">
        <v>56</v>
      </c>
      <c r="D4" s="226" t="s">
        <v>56</v>
      </c>
      <c r="E4" s="226" t="s">
        <v>56</v>
      </c>
      <c r="F4" s="226" t="s">
        <v>56</v>
      </c>
      <c r="G4" s="226" t="s">
        <v>56</v>
      </c>
      <c r="H4" s="227" t="s">
        <v>56</v>
      </c>
      <c r="I4" s="228">
        <f aca="true" t="shared" si="0" ref="I4:I22">SUM(D4:H4)</f>
        <v>0</v>
      </c>
      <c r="J4" s="229" t="e">
        <f aca="true" t="shared" si="1" ref="J4:J22">I4/C4/5</f>
        <v>#VALUE!</v>
      </c>
      <c r="K4" s="230" t="e">
        <f>J4</f>
        <v>#VALUE!</v>
      </c>
      <c r="L4" s="324">
        <v>0.80263</v>
      </c>
      <c r="M4" s="230" t="e">
        <f aca="true" t="shared" si="2" ref="M4:M21">K4*L4+1</f>
        <v>#VALUE!</v>
      </c>
      <c r="N4" s="230" t="e">
        <f aca="true" t="shared" si="3" ref="N4:N21">K4/M4</f>
        <v>#VALUE!</v>
      </c>
      <c r="O4" s="43">
        <v>100000</v>
      </c>
      <c r="P4" s="231" t="e">
        <f aca="true" t="shared" si="4" ref="P4:P21">N4*O4</f>
        <v>#VALUE!</v>
      </c>
      <c r="Q4" s="231">
        <f aca="true" t="shared" si="5" ref="Q4:Q21">1-L4</f>
        <v>0.19737000000000005</v>
      </c>
      <c r="R4" s="231" t="e">
        <f>O4-P4</f>
        <v>#VALUE!</v>
      </c>
      <c r="S4" s="231" t="e">
        <f>P4*Q4</f>
        <v>#VALUE!</v>
      </c>
      <c r="T4" s="45" t="e">
        <f aca="true" t="shared" si="6" ref="T4:T21">R4+S4</f>
        <v>#VALUE!</v>
      </c>
      <c r="U4" s="45" t="e">
        <f>SUM(T4:T22)</f>
        <v>#VALUE!</v>
      </c>
      <c r="V4" s="46" t="e">
        <f aca="true" t="shared" si="7" ref="V4:V22">U4/O4</f>
        <v>#VALUE!</v>
      </c>
      <c r="W4" s="224" t="s">
        <v>26</v>
      </c>
    </row>
    <row r="5" spans="2:23" ht="14.25">
      <c r="B5" s="232" t="s">
        <v>27</v>
      </c>
      <c r="C5" s="233" t="s">
        <v>56</v>
      </c>
      <c r="D5" s="234" t="s">
        <v>56</v>
      </c>
      <c r="E5" s="234" t="s">
        <v>56</v>
      </c>
      <c r="F5" s="234" t="s">
        <v>56</v>
      </c>
      <c r="G5" s="234" t="s">
        <v>56</v>
      </c>
      <c r="H5" s="235" t="s">
        <v>56</v>
      </c>
      <c r="I5" s="228">
        <f t="shared" si="0"/>
        <v>0</v>
      </c>
      <c r="J5" s="229" t="e">
        <f t="shared" si="1"/>
        <v>#VALUE!</v>
      </c>
      <c r="K5" s="230" t="e">
        <f>J5*4</f>
        <v>#VALUE!</v>
      </c>
      <c r="L5" s="324">
        <v>0.59324</v>
      </c>
      <c r="M5" s="230" t="e">
        <f t="shared" si="2"/>
        <v>#VALUE!</v>
      </c>
      <c r="N5" s="230" t="e">
        <f t="shared" si="3"/>
        <v>#VALUE!</v>
      </c>
      <c r="O5" s="43" t="e">
        <f aca="true" t="shared" si="8" ref="O5:O22">O4-P4</f>
        <v>#VALUE!</v>
      </c>
      <c r="P5" s="231" t="e">
        <f t="shared" si="4"/>
        <v>#VALUE!</v>
      </c>
      <c r="Q5" s="231">
        <f t="shared" si="5"/>
        <v>0.40676</v>
      </c>
      <c r="R5" s="231" t="e">
        <f>(O5-P5)*4</f>
        <v>#VALUE!</v>
      </c>
      <c r="S5" s="231" t="e">
        <f>P5*Q5*4</f>
        <v>#VALUE!</v>
      </c>
      <c r="T5" s="45" t="e">
        <f t="shared" si="6"/>
        <v>#VALUE!</v>
      </c>
      <c r="U5" s="45" t="e">
        <f>SUM(T5:T22)</f>
        <v>#VALUE!</v>
      </c>
      <c r="V5" s="46" t="e">
        <f t="shared" si="7"/>
        <v>#VALUE!</v>
      </c>
      <c r="W5" s="232" t="s">
        <v>27</v>
      </c>
    </row>
    <row r="6" spans="2:23" ht="14.25">
      <c r="B6" s="232" t="s">
        <v>29</v>
      </c>
      <c r="C6" s="233" t="s">
        <v>56</v>
      </c>
      <c r="D6" s="234" t="s">
        <v>56</v>
      </c>
      <c r="E6" s="234" t="s">
        <v>56</v>
      </c>
      <c r="F6" s="234" t="s">
        <v>56</v>
      </c>
      <c r="G6" s="234" t="s">
        <v>56</v>
      </c>
      <c r="H6" s="235" t="s">
        <v>56</v>
      </c>
      <c r="I6" s="228">
        <f t="shared" si="0"/>
        <v>0</v>
      </c>
      <c r="J6" s="229" t="e">
        <f t="shared" si="1"/>
        <v>#VALUE!</v>
      </c>
      <c r="K6" s="230" t="e">
        <f aca="true" t="shared" si="9" ref="K6:K22">J6*5</f>
        <v>#VALUE!</v>
      </c>
      <c r="L6" s="324">
        <v>0.53028</v>
      </c>
      <c r="M6" s="230" t="e">
        <f t="shared" si="2"/>
        <v>#VALUE!</v>
      </c>
      <c r="N6" s="230" t="e">
        <f t="shared" si="3"/>
        <v>#VALUE!</v>
      </c>
      <c r="O6" s="43" t="e">
        <f t="shared" si="8"/>
        <v>#VALUE!</v>
      </c>
      <c r="P6" s="231" t="e">
        <f t="shared" si="4"/>
        <v>#VALUE!</v>
      </c>
      <c r="Q6" s="231">
        <f t="shared" si="5"/>
        <v>0.46972</v>
      </c>
      <c r="R6" s="231" t="e">
        <f aca="true" t="shared" si="10" ref="R6:R21">(O6-P6)*5</f>
        <v>#VALUE!</v>
      </c>
      <c r="S6" s="231" t="e">
        <f aca="true" t="shared" si="11" ref="S6:S21">P6*Q6*5</f>
        <v>#VALUE!</v>
      </c>
      <c r="T6" s="45" t="e">
        <f t="shared" si="6"/>
        <v>#VALUE!</v>
      </c>
      <c r="U6" s="45" t="e">
        <f>SUM(T6:T22)</f>
        <v>#VALUE!</v>
      </c>
      <c r="V6" s="46" t="e">
        <f t="shared" si="7"/>
        <v>#VALUE!</v>
      </c>
      <c r="W6" s="232" t="s">
        <v>29</v>
      </c>
    </row>
    <row r="7" spans="1:23" ht="14.25">
      <c r="A7" s="14"/>
      <c r="B7" s="232" t="s">
        <v>30</v>
      </c>
      <c r="C7" s="233" t="s">
        <v>56</v>
      </c>
      <c r="D7" s="234" t="s">
        <v>56</v>
      </c>
      <c r="E7" s="234" t="s">
        <v>56</v>
      </c>
      <c r="F7" s="234" t="s">
        <v>56</v>
      </c>
      <c r="G7" s="234" t="s">
        <v>56</v>
      </c>
      <c r="H7" s="235" t="s">
        <v>56</v>
      </c>
      <c r="I7" s="228">
        <f t="shared" si="0"/>
        <v>0</v>
      </c>
      <c r="J7" s="229" t="e">
        <f t="shared" si="1"/>
        <v>#VALUE!</v>
      </c>
      <c r="K7" s="230" t="e">
        <f t="shared" si="9"/>
        <v>#VALUE!</v>
      </c>
      <c r="L7" s="324">
        <v>0.46526</v>
      </c>
      <c r="M7" s="230" t="e">
        <f t="shared" si="2"/>
        <v>#VALUE!</v>
      </c>
      <c r="N7" s="230" t="e">
        <f t="shared" si="3"/>
        <v>#VALUE!</v>
      </c>
      <c r="O7" s="43" t="e">
        <f t="shared" si="8"/>
        <v>#VALUE!</v>
      </c>
      <c r="P7" s="231" t="e">
        <f t="shared" si="4"/>
        <v>#VALUE!</v>
      </c>
      <c r="Q7" s="231">
        <f t="shared" si="5"/>
        <v>0.53474</v>
      </c>
      <c r="R7" s="231" t="e">
        <f t="shared" si="10"/>
        <v>#VALUE!</v>
      </c>
      <c r="S7" s="231" t="e">
        <f t="shared" si="11"/>
        <v>#VALUE!</v>
      </c>
      <c r="T7" s="45" t="e">
        <f t="shared" si="6"/>
        <v>#VALUE!</v>
      </c>
      <c r="U7" s="45" t="e">
        <f>SUM(T7:T22)</f>
        <v>#VALUE!</v>
      </c>
      <c r="V7" s="46" t="e">
        <f t="shared" si="7"/>
        <v>#VALUE!</v>
      </c>
      <c r="W7" s="232" t="s">
        <v>30</v>
      </c>
    </row>
    <row r="8" spans="1:23" ht="14.25">
      <c r="A8" s="14"/>
      <c r="B8" s="232" t="s">
        <v>31</v>
      </c>
      <c r="C8" s="233" t="s">
        <v>56</v>
      </c>
      <c r="D8" s="234" t="s">
        <v>56</v>
      </c>
      <c r="E8" s="234" t="s">
        <v>56</v>
      </c>
      <c r="F8" s="234" t="s">
        <v>56</v>
      </c>
      <c r="G8" s="234" t="s">
        <v>56</v>
      </c>
      <c r="H8" s="235" t="s">
        <v>56</v>
      </c>
      <c r="I8" s="228">
        <f t="shared" si="0"/>
        <v>0</v>
      </c>
      <c r="J8" s="229" t="e">
        <f t="shared" si="1"/>
        <v>#VALUE!</v>
      </c>
      <c r="K8" s="230" t="e">
        <f t="shared" si="9"/>
        <v>#VALUE!</v>
      </c>
      <c r="L8" s="324">
        <v>0.42406</v>
      </c>
      <c r="M8" s="230" t="e">
        <f t="shared" si="2"/>
        <v>#VALUE!</v>
      </c>
      <c r="N8" s="230" t="e">
        <f t="shared" si="3"/>
        <v>#VALUE!</v>
      </c>
      <c r="O8" s="43" t="e">
        <f t="shared" si="8"/>
        <v>#VALUE!</v>
      </c>
      <c r="P8" s="231" t="e">
        <f t="shared" si="4"/>
        <v>#VALUE!</v>
      </c>
      <c r="Q8" s="231">
        <f t="shared" si="5"/>
        <v>0.57594</v>
      </c>
      <c r="R8" s="231" t="e">
        <f t="shared" si="10"/>
        <v>#VALUE!</v>
      </c>
      <c r="S8" s="231" t="e">
        <f t="shared" si="11"/>
        <v>#VALUE!</v>
      </c>
      <c r="T8" s="45" t="e">
        <f t="shared" si="6"/>
        <v>#VALUE!</v>
      </c>
      <c r="U8" s="45" t="e">
        <f>SUM(T8:T22)</f>
        <v>#VALUE!</v>
      </c>
      <c r="V8" s="46" t="e">
        <f t="shared" si="7"/>
        <v>#VALUE!</v>
      </c>
      <c r="W8" s="232" t="s">
        <v>31</v>
      </c>
    </row>
    <row r="9" spans="1:23" ht="14.25">
      <c r="A9" s="14"/>
      <c r="B9" s="232" t="s">
        <v>32</v>
      </c>
      <c r="C9" s="233" t="s">
        <v>56</v>
      </c>
      <c r="D9" s="234" t="s">
        <v>56</v>
      </c>
      <c r="E9" s="234" t="s">
        <v>56</v>
      </c>
      <c r="F9" s="234" t="s">
        <v>56</v>
      </c>
      <c r="G9" s="234" t="s">
        <v>56</v>
      </c>
      <c r="H9" s="235" t="s">
        <v>56</v>
      </c>
      <c r="I9" s="228">
        <f t="shared" si="0"/>
        <v>0</v>
      </c>
      <c r="J9" s="229" t="e">
        <f t="shared" si="1"/>
        <v>#VALUE!</v>
      </c>
      <c r="K9" s="230" t="e">
        <f t="shared" si="9"/>
        <v>#VALUE!</v>
      </c>
      <c r="L9" s="324">
        <v>0.5044</v>
      </c>
      <c r="M9" s="230" t="e">
        <f t="shared" si="2"/>
        <v>#VALUE!</v>
      </c>
      <c r="N9" s="230" t="e">
        <f t="shared" si="3"/>
        <v>#VALUE!</v>
      </c>
      <c r="O9" s="43" t="e">
        <f t="shared" si="8"/>
        <v>#VALUE!</v>
      </c>
      <c r="P9" s="231" t="e">
        <f t="shared" si="4"/>
        <v>#VALUE!</v>
      </c>
      <c r="Q9" s="231">
        <f t="shared" si="5"/>
        <v>0.49560000000000004</v>
      </c>
      <c r="R9" s="231" t="e">
        <f t="shared" si="10"/>
        <v>#VALUE!</v>
      </c>
      <c r="S9" s="231" t="e">
        <f t="shared" si="11"/>
        <v>#VALUE!</v>
      </c>
      <c r="T9" s="45" t="e">
        <f t="shared" si="6"/>
        <v>#VALUE!</v>
      </c>
      <c r="U9" s="45" t="e">
        <f>SUM(T9:T22)</f>
        <v>#VALUE!</v>
      </c>
      <c r="V9" s="46" t="e">
        <f t="shared" si="7"/>
        <v>#VALUE!</v>
      </c>
      <c r="W9" s="232" t="s">
        <v>32</v>
      </c>
    </row>
    <row r="10" spans="1:23" ht="14.25">
      <c r="A10" s="14"/>
      <c r="B10" s="232" t="s">
        <v>33</v>
      </c>
      <c r="C10" s="233" t="s">
        <v>56</v>
      </c>
      <c r="D10" s="234" t="s">
        <v>56</v>
      </c>
      <c r="E10" s="234" t="s">
        <v>56</v>
      </c>
      <c r="F10" s="234" t="s">
        <v>56</v>
      </c>
      <c r="G10" s="234" t="s">
        <v>56</v>
      </c>
      <c r="H10" s="235" t="s">
        <v>56</v>
      </c>
      <c r="I10" s="228">
        <f t="shared" si="0"/>
        <v>0</v>
      </c>
      <c r="J10" s="229" t="e">
        <f t="shared" si="1"/>
        <v>#VALUE!</v>
      </c>
      <c r="K10" s="230" t="e">
        <f t="shared" si="9"/>
        <v>#VALUE!</v>
      </c>
      <c r="L10" s="324">
        <v>0.49197</v>
      </c>
      <c r="M10" s="230" t="e">
        <f t="shared" si="2"/>
        <v>#VALUE!</v>
      </c>
      <c r="N10" s="230" t="e">
        <f t="shared" si="3"/>
        <v>#VALUE!</v>
      </c>
      <c r="O10" s="43" t="e">
        <f t="shared" si="8"/>
        <v>#VALUE!</v>
      </c>
      <c r="P10" s="231" t="e">
        <f t="shared" si="4"/>
        <v>#VALUE!</v>
      </c>
      <c r="Q10" s="231">
        <f t="shared" si="5"/>
        <v>0.50803</v>
      </c>
      <c r="R10" s="231" t="e">
        <f t="shared" si="10"/>
        <v>#VALUE!</v>
      </c>
      <c r="S10" s="231" t="e">
        <f t="shared" si="11"/>
        <v>#VALUE!</v>
      </c>
      <c r="T10" s="45" t="e">
        <f t="shared" si="6"/>
        <v>#VALUE!</v>
      </c>
      <c r="U10" s="45" t="e">
        <f>SUM(T10:T22)</f>
        <v>#VALUE!</v>
      </c>
      <c r="V10" s="46" t="e">
        <f t="shared" si="7"/>
        <v>#VALUE!</v>
      </c>
      <c r="W10" s="232" t="s">
        <v>33</v>
      </c>
    </row>
    <row r="11" spans="1:23" ht="14.25">
      <c r="A11" s="14"/>
      <c r="B11" s="232" t="s">
        <v>34</v>
      </c>
      <c r="C11" s="233" t="s">
        <v>56</v>
      </c>
      <c r="D11" s="234" t="s">
        <v>56</v>
      </c>
      <c r="E11" s="234" t="s">
        <v>56</v>
      </c>
      <c r="F11" s="234" t="s">
        <v>56</v>
      </c>
      <c r="G11" s="234" t="s">
        <v>56</v>
      </c>
      <c r="H11" s="235" t="s">
        <v>56</v>
      </c>
      <c r="I11" s="228">
        <f t="shared" si="0"/>
        <v>0</v>
      </c>
      <c r="J11" s="229" t="e">
        <f t="shared" si="1"/>
        <v>#VALUE!</v>
      </c>
      <c r="K11" s="230" t="e">
        <f t="shared" si="9"/>
        <v>#VALUE!</v>
      </c>
      <c r="L11" s="324">
        <v>0.48473</v>
      </c>
      <c r="M11" s="230" t="e">
        <f t="shared" si="2"/>
        <v>#VALUE!</v>
      </c>
      <c r="N11" s="230" t="e">
        <f t="shared" si="3"/>
        <v>#VALUE!</v>
      </c>
      <c r="O11" s="43" t="e">
        <f t="shared" si="8"/>
        <v>#VALUE!</v>
      </c>
      <c r="P11" s="231" t="e">
        <f t="shared" si="4"/>
        <v>#VALUE!</v>
      </c>
      <c r="Q11" s="231">
        <f t="shared" si="5"/>
        <v>0.51527</v>
      </c>
      <c r="R11" s="231" t="e">
        <f t="shared" si="10"/>
        <v>#VALUE!</v>
      </c>
      <c r="S11" s="231" t="e">
        <f t="shared" si="11"/>
        <v>#VALUE!</v>
      </c>
      <c r="T11" s="45" t="e">
        <f t="shared" si="6"/>
        <v>#VALUE!</v>
      </c>
      <c r="U11" s="45" t="e">
        <f>SUM(T11:T22)</f>
        <v>#VALUE!</v>
      </c>
      <c r="V11" s="46" t="e">
        <f t="shared" si="7"/>
        <v>#VALUE!</v>
      </c>
      <c r="W11" s="232" t="s">
        <v>34</v>
      </c>
    </row>
    <row r="12" spans="1:23" ht="14.25">
      <c r="A12" s="14"/>
      <c r="B12" s="232" t="s">
        <v>35</v>
      </c>
      <c r="C12" s="233" t="s">
        <v>56</v>
      </c>
      <c r="D12" s="234" t="s">
        <v>56</v>
      </c>
      <c r="E12" s="234" t="s">
        <v>56</v>
      </c>
      <c r="F12" s="234" t="s">
        <v>56</v>
      </c>
      <c r="G12" s="234" t="s">
        <v>56</v>
      </c>
      <c r="H12" s="235" t="s">
        <v>56</v>
      </c>
      <c r="I12" s="228">
        <f t="shared" si="0"/>
        <v>0</v>
      </c>
      <c r="J12" s="229" t="e">
        <f t="shared" si="1"/>
        <v>#VALUE!</v>
      </c>
      <c r="K12" s="230" t="e">
        <f t="shared" si="9"/>
        <v>#VALUE!</v>
      </c>
      <c r="L12" s="324">
        <v>0.46991</v>
      </c>
      <c r="M12" s="230" t="e">
        <f t="shared" si="2"/>
        <v>#VALUE!</v>
      </c>
      <c r="N12" s="230" t="e">
        <f t="shared" si="3"/>
        <v>#VALUE!</v>
      </c>
      <c r="O12" s="43" t="e">
        <f t="shared" si="8"/>
        <v>#VALUE!</v>
      </c>
      <c r="P12" s="231" t="e">
        <f t="shared" si="4"/>
        <v>#VALUE!</v>
      </c>
      <c r="Q12" s="231">
        <f t="shared" si="5"/>
        <v>0.53009</v>
      </c>
      <c r="R12" s="231" t="e">
        <f t="shared" si="10"/>
        <v>#VALUE!</v>
      </c>
      <c r="S12" s="231" t="e">
        <f t="shared" si="11"/>
        <v>#VALUE!</v>
      </c>
      <c r="T12" s="45" t="e">
        <f t="shared" si="6"/>
        <v>#VALUE!</v>
      </c>
      <c r="U12" s="45" t="e">
        <f>SUM(T12:T22)</f>
        <v>#VALUE!</v>
      </c>
      <c r="V12" s="46" t="e">
        <f t="shared" si="7"/>
        <v>#VALUE!</v>
      </c>
      <c r="W12" s="232" t="s">
        <v>35</v>
      </c>
    </row>
    <row r="13" spans="2:23" ht="14.25">
      <c r="B13" s="232" t="s">
        <v>36</v>
      </c>
      <c r="C13" s="233" t="s">
        <v>56</v>
      </c>
      <c r="D13" s="234" t="s">
        <v>56</v>
      </c>
      <c r="E13" s="234" t="s">
        <v>56</v>
      </c>
      <c r="F13" s="234" t="s">
        <v>56</v>
      </c>
      <c r="G13" s="234" t="s">
        <v>56</v>
      </c>
      <c r="H13" s="235" t="s">
        <v>56</v>
      </c>
      <c r="I13" s="228">
        <f t="shared" si="0"/>
        <v>0</v>
      </c>
      <c r="J13" s="229" t="e">
        <f t="shared" si="1"/>
        <v>#VALUE!</v>
      </c>
      <c r="K13" s="230" t="e">
        <f t="shared" si="9"/>
        <v>#VALUE!</v>
      </c>
      <c r="L13" s="324">
        <v>0.45734</v>
      </c>
      <c r="M13" s="230" t="e">
        <f t="shared" si="2"/>
        <v>#VALUE!</v>
      </c>
      <c r="N13" s="230" t="e">
        <f t="shared" si="3"/>
        <v>#VALUE!</v>
      </c>
      <c r="O13" s="43" t="e">
        <f t="shared" si="8"/>
        <v>#VALUE!</v>
      </c>
      <c r="P13" s="231" t="e">
        <f t="shared" si="4"/>
        <v>#VALUE!</v>
      </c>
      <c r="Q13" s="231">
        <f t="shared" si="5"/>
        <v>0.5426599999999999</v>
      </c>
      <c r="R13" s="231" t="e">
        <f t="shared" si="10"/>
        <v>#VALUE!</v>
      </c>
      <c r="S13" s="231" t="e">
        <f t="shared" si="11"/>
        <v>#VALUE!</v>
      </c>
      <c r="T13" s="45" t="e">
        <f t="shared" si="6"/>
        <v>#VALUE!</v>
      </c>
      <c r="U13" s="45" t="e">
        <f>SUM(T13:T22)</f>
        <v>#VALUE!</v>
      </c>
      <c r="V13" s="46" t="e">
        <f t="shared" si="7"/>
        <v>#VALUE!</v>
      </c>
      <c r="W13" s="232" t="s">
        <v>36</v>
      </c>
    </row>
    <row r="14" spans="2:23" ht="14.25">
      <c r="B14" s="232" t="s">
        <v>37</v>
      </c>
      <c r="C14" s="233" t="s">
        <v>56</v>
      </c>
      <c r="D14" s="234" t="s">
        <v>56</v>
      </c>
      <c r="E14" s="234" t="s">
        <v>56</v>
      </c>
      <c r="F14" s="234" t="s">
        <v>56</v>
      </c>
      <c r="G14" s="234" t="s">
        <v>56</v>
      </c>
      <c r="H14" s="235" t="s">
        <v>56</v>
      </c>
      <c r="I14" s="228">
        <f t="shared" si="0"/>
        <v>0</v>
      </c>
      <c r="J14" s="229" t="e">
        <f t="shared" si="1"/>
        <v>#VALUE!</v>
      </c>
      <c r="K14" s="230" t="e">
        <f t="shared" si="9"/>
        <v>#VALUE!</v>
      </c>
      <c r="L14" s="324">
        <v>0.4613</v>
      </c>
      <c r="M14" s="230" t="e">
        <f t="shared" si="2"/>
        <v>#VALUE!</v>
      </c>
      <c r="N14" s="230" t="e">
        <f t="shared" si="3"/>
        <v>#VALUE!</v>
      </c>
      <c r="O14" s="43" t="e">
        <f t="shared" si="8"/>
        <v>#VALUE!</v>
      </c>
      <c r="P14" s="231" t="e">
        <f t="shared" si="4"/>
        <v>#VALUE!</v>
      </c>
      <c r="Q14" s="231">
        <f t="shared" si="5"/>
        <v>0.5387</v>
      </c>
      <c r="R14" s="231" t="e">
        <f t="shared" si="10"/>
        <v>#VALUE!</v>
      </c>
      <c r="S14" s="231" t="e">
        <f t="shared" si="11"/>
        <v>#VALUE!</v>
      </c>
      <c r="T14" s="45" t="e">
        <f t="shared" si="6"/>
        <v>#VALUE!</v>
      </c>
      <c r="U14" s="45" t="e">
        <f>SUM(T14:T22)</f>
        <v>#VALUE!</v>
      </c>
      <c r="V14" s="46" t="e">
        <f t="shared" si="7"/>
        <v>#VALUE!</v>
      </c>
      <c r="W14" s="232" t="s">
        <v>37</v>
      </c>
    </row>
    <row r="15" spans="2:23" ht="14.25">
      <c r="B15" s="232" t="s">
        <v>38</v>
      </c>
      <c r="C15" s="233" t="s">
        <v>56</v>
      </c>
      <c r="D15" s="234" t="s">
        <v>56</v>
      </c>
      <c r="E15" s="234" t="s">
        <v>56</v>
      </c>
      <c r="F15" s="234" t="s">
        <v>56</v>
      </c>
      <c r="G15" s="234" t="s">
        <v>56</v>
      </c>
      <c r="H15" s="235" t="s">
        <v>56</v>
      </c>
      <c r="I15" s="228">
        <f t="shared" si="0"/>
        <v>0</v>
      </c>
      <c r="J15" s="229" t="e">
        <f t="shared" si="1"/>
        <v>#VALUE!</v>
      </c>
      <c r="K15" s="230" t="e">
        <f t="shared" si="9"/>
        <v>#VALUE!</v>
      </c>
      <c r="L15" s="324">
        <v>0.46497</v>
      </c>
      <c r="M15" s="230" t="e">
        <f t="shared" si="2"/>
        <v>#VALUE!</v>
      </c>
      <c r="N15" s="230" t="e">
        <f t="shared" si="3"/>
        <v>#VALUE!</v>
      </c>
      <c r="O15" s="43" t="e">
        <f t="shared" si="8"/>
        <v>#VALUE!</v>
      </c>
      <c r="P15" s="231" t="e">
        <f t="shared" si="4"/>
        <v>#VALUE!</v>
      </c>
      <c r="Q15" s="231">
        <f t="shared" si="5"/>
        <v>0.53503</v>
      </c>
      <c r="R15" s="231" t="e">
        <f t="shared" si="10"/>
        <v>#VALUE!</v>
      </c>
      <c r="S15" s="231" t="e">
        <f t="shared" si="11"/>
        <v>#VALUE!</v>
      </c>
      <c r="T15" s="45" t="e">
        <f t="shared" si="6"/>
        <v>#VALUE!</v>
      </c>
      <c r="U15" s="45" t="e">
        <f>SUM(T15:T22)</f>
        <v>#VALUE!</v>
      </c>
      <c r="V15" s="46" t="e">
        <f t="shared" si="7"/>
        <v>#VALUE!</v>
      </c>
      <c r="W15" s="232" t="s">
        <v>38</v>
      </c>
    </row>
    <row r="16" spans="2:23" ht="14.25">
      <c r="B16" s="232" t="s">
        <v>39</v>
      </c>
      <c r="C16" s="233" t="s">
        <v>56</v>
      </c>
      <c r="D16" s="234" t="s">
        <v>56</v>
      </c>
      <c r="E16" s="234" t="s">
        <v>56</v>
      </c>
      <c r="F16" s="234" t="s">
        <v>56</v>
      </c>
      <c r="G16" s="234" t="s">
        <v>56</v>
      </c>
      <c r="H16" s="235" t="s">
        <v>56</v>
      </c>
      <c r="I16" s="228">
        <f t="shared" si="0"/>
        <v>0</v>
      </c>
      <c r="J16" s="229" t="e">
        <f t="shared" si="1"/>
        <v>#VALUE!</v>
      </c>
      <c r="K16" s="230" t="e">
        <f t="shared" si="9"/>
        <v>#VALUE!</v>
      </c>
      <c r="L16" s="324">
        <v>0.46058</v>
      </c>
      <c r="M16" s="230" t="e">
        <f t="shared" si="2"/>
        <v>#VALUE!</v>
      </c>
      <c r="N16" s="230" t="e">
        <f t="shared" si="3"/>
        <v>#VALUE!</v>
      </c>
      <c r="O16" s="43" t="e">
        <f t="shared" si="8"/>
        <v>#VALUE!</v>
      </c>
      <c r="P16" s="231" t="e">
        <f t="shared" si="4"/>
        <v>#VALUE!</v>
      </c>
      <c r="Q16" s="231">
        <f t="shared" si="5"/>
        <v>0.53942</v>
      </c>
      <c r="R16" s="231" t="e">
        <f t="shared" si="10"/>
        <v>#VALUE!</v>
      </c>
      <c r="S16" s="231" t="e">
        <f t="shared" si="11"/>
        <v>#VALUE!</v>
      </c>
      <c r="T16" s="45" t="e">
        <f t="shared" si="6"/>
        <v>#VALUE!</v>
      </c>
      <c r="U16" s="45" t="e">
        <f>SUM(T16:T22)</f>
        <v>#VALUE!</v>
      </c>
      <c r="V16" s="46" t="e">
        <f t="shared" si="7"/>
        <v>#VALUE!</v>
      </c>
      <c r="W16" s="232" t="s">
        <v>39</v>
      </c>
    </row>
    <row r="17" spans="2:23" ht="15" thickBot="1">
      <c r="B17" s="232" t="s">
        <v>40</v>
      </c>
      <c r="C17" s="233" t="s">
        <v>56</v>
      </c>
      <c r="D17" s="234" t="s">
        <v>56</v>
      </c>
      <c r="E17" s="234" t="s">
        <v>56</v>
      </c>
      <c r="F17" s="234" t="s">
        <v>56</v>
      </c>
      <c r="G17" s="234" t="s">
        <v>56</v>
      </c>
      <c r="H17" s="235" t="s">
        <v>56</v>
      </c>
      <c r="I17" s="228">
        <f t="shared" si="0"/>
        <v>0</v>
      </c>
      <c r="J17" s="229" t="e">
        <f t="shared" si="1"/>
        <v>#VALUE!</v>
      </c>
      <c r="K17" s="230" t="e">
        <f t="shared" si="9"/>
        <v>#VALUE!</v>
      </c>
      <c r="L17" s="324">
        <v>0.46543</v>
      </c>
      <c r="M17" s="230" t="e">
        <f t="shared" si="2"/>
        <v>#VALUE!</v>
      </c>
      <c r="N17" s="230" t="e">
        <f t="shared" si="3"/>
        <v>#VALUE!</v>
      </c>
      <c r="O17" s="43" t="e">
        <f t="shared" si="8"/>
        <v>#VALUE!</v>
      </c>
      <c r="P17" s="231" t="e">
        <f t="shared" si="4"/>
        <v>#VALUE!</v>
      </c>
      <c r="Q17" s="231">
        <f t="shared" si="5"/>
        <v>0.53457</v>
      </c>
      <c r="R17" s="231" t="e">
        <f t="shared" si="10"/>
        <v>#VALUE!</v>
      </c>
      <c r="S17" s="231" t="e">
        <f t="shared" si="11"/>
        <v>#VALUE!</v>
      </c>
      <c r="T17" s="45" t="e">
        <f t="shared" si="6"/>
        <v>#VALUE!</v>
      </c>
      <c r="U17" s="45" t="e">
        <f>SUM(T17:T22)</f>
        <v>#VALUE!</v>
      </c>
      <c r="V17" s="46" t="e">
        <f t="shared" si="7"/>
        <v>#VALUE!</v>
      </c>
      <c r="W17" s="232" t="s">
        <v>40</v>
      </c>
    </row>
    <row r="18" spans="2:23" ht="15" thickTop="1">
      <c r="B18" s="232" t="s">
        <v>41</v>
      </c>
      <c r="C18" s="233" t="s">
        <v>56</v>
      </c>
      <c r="D18" s="234" t="s">
        <v>56</v>
      </c>
      <c r="E18" s="234" t="s">
        <v>56</v>
      </c>
      <c r="F18" s="234" t="s">
        <v>56</v>
      </c>
      <c r="G18" s="234" t="s">
        <v>56</v>
      </c>
      <c r="H18" s="235" t="s">
        <v>56</v>
      </c>
      <c r="I18" s="228">
        <f t="shared" si="0"/>
        <v>0</v>
      </c>
      <c r="J18" s="229" t="e">
        <f t="shared" si="1"/>
        <v>#VALUE!</v>
      </c>
      <c r="K18" s="230" t="e">
        <f t="shared" si="9"/>
        <v>#VALUE!</v>
      </c>
      <c r="L18" s="324">
        <v>0.47311</v>
      </c>
      <c r="M18" s="230" t="e">
        <f t="shared" si="2"/>
        <v>#VALUE!</v>
      </c>
      <c r="N18" s="230" t="e">
        <f t="shared" si="3"/>
        <v>#VALUE!</v>
      </c>
      <c r="O18" s="35" t="e">
        <f t="shared" si="8"/>
        <v>#VALUE!</v>
      </c>
      <c r="P18" s="231" t="e">
        <f t="shared" si="4"/>
        <v>#VALUE!</v>
      </c>
      <c r="Q18" s="231">
        <f t="shared" si="5"/>
        <v>0.5268900000000001</v>
      </c>
      <c r="R18" s="231" t="e">
        <f t="shared" si="10"/>
        <v>#VALUE!</v>
      </c>
      <c r="S18" s="231" t="e">
        <f t="shared" si="11"/>
        <v>#VALUE!</v>
      </c>
      <c r="T18" s="35" t="e">
        <f t="shared" si="6"/>
        <v>#VALUE!</v>
      </c>
      <c r="U18" s="45" t="e">
        <f>SUM(T18:T22)</f>
        <v>#VALUE!</v>
      </c>
      <c r="V18" s="46" t="e">
        <f t="shared" si="7"/>
        <v>#VALUE!</v>
      </c>
      <c r="W18" s="232" t="s">
        <v>41</v>
      </c>
    </row>
    <row r="19" spans="2:23" ht="14.25">
      <c r="B19" s="232" t="s">
        <v>42</v>
      </c>
      <c r="C19" s="233" t="s">
        <v>56</v>
      </c>
      <c r="D19" s="234" t="s">
        <v>56</v>
      </c>
      <c r="E19" s="234" t="s">
        <v>56</v>
      </c>
      <c r="F19" s="234" t="s">
        <v>56</v>
      </c>
      <c r="G19" s="234" t="s">
        <v>56</v>
      </c>
      <c r="H19" s="235" t="s">
        <v>56</v>
      </c>
      <c r="I19" s="228">
        <f t="shared" si="0"/>
        <v>0</v>
      </c>
      <c r="J19" s="229" t="e">
        <f t="shared" si="1"/>
        <v>#VALUE!</v>
      </c>
      <c r="K19" s="230" t="e">
        <f t="shared" si="9"/>
        <v>#VALUE!</v>
      </c>
      <c r="L19" s="324">
        <v>0.47138</v>
      </c>
      <c r="M19" s="230" t="e">
        <f t="shared" si="2"/>
        <v>#VALUE!</v>
      </c>
      <c r="N19" s="230" t="e">
        <f t="shared" si="3"/>
        <v>#VALUE!</v>
      </c>
      <c r="O19" s="46" t="e">
        <f t="shared" si="8"/>
        <v>#VALUE!</v>
      </c>
      <c r="P19" s="231" t="e">
        <f t="shared" si="4"/>
        <v>#VALUE!</v>
      </c>
      <c r="Q19" s="231">
        <f t="shared" si="5"/>
        <v>0.52862</v>
      </c>
      <c r="R19" s="231" t="e">
        <f t="shared" si="10"/>
        <v>#VALUE!</v>
      </c>
      <c r="S19" s="231" t="e">
        <f t="shared" si="11"/>
        <v>#VALUE!</v>
      </c>
      <c r="T19" s="46" t="e">
        <f t="shared" si="6"/>
        <v>#VALUE!</v>
      </c>
      <c r="U19" s="45" t="e">
        <f>SUM(T19:T22)</f>
        <v>#VALUE!</v>
      </c>
      <c r="V19" s="46" t="e">
        <f t="shared" si="7"/>
        <v>#VALUE!</v>
      </c>
      <c r="W19" s="232" t="s">
        <v>42</v>
      </c>
    </row>
    <row r="20" spans="2:23" ht="14.25">
      <c r="B20" s="232" t="s">
        <v>43</v>
      </c>
      <c r="C20" s="233" t="s">
        <v>56</v>
      </c>
      <c r="D20" s="234" t="s">
        <v>56</v>
      </c>
      <c r="E20" s="234" t="s">
        <v>56</v>
      </c>
      <c r="F20" s="234" t="s">
        <v>56</v>
      </c>
      <c r="G20" s="234" t="s">
        <v>56</v>
      </c>
      <c r="H20" s="235" t="s">
        <v>56</v>
      </c>
      <c r="I20" s="228">
        <f t="shared" si="0"/>
        <v>0</v>
      </c>
      <c r="J20" s="229" t="e">
        <f t="shared" si="1"/>
        <v>#VALUE!</v>
      </c>
      <c r="K20" s="230" t="e">
        <f t="shared" si="9"/>
        <v>#VALUE!</v>
      </c>
      <c r="L20" s="324">
        <v>0.47705</v>
      </c>
      <c r="M20" s="230" t="e">
        <f t="shared" si="2"/>
        <v>#VALUE!</v>
      </c>
      <c r="N20" s="230" t="e">
        <f t="shared" si="3"/>
        <v>#VALUE!</v>
      </c>
      <c r="O20" s="46" t="e">
        <f t="shared" si="8"/>
        <v>#VALUE!</v>
      </c>
      <c r="P20" s="231" t="e">
        <f t="shared" si="4"/>
        <v>#VALUE!</v>
      </c>
      <c r="Q20" s="231">
        <f t="shared" si="5"/>
        <v>0.52295</v>
      </c>
      <c r="R20" s="231" t="e">
        <f t="shared" si="10"/>
        <v>#VALUE!</v>
      </c>
      <c r="S20" s="231" t="e">
        <f t="shared" si="11"/>
        <v>#VALUE!</v>
      </c>
      <c r="T20" s="46" t="e">
        <f t="shared" si="6"/>
        <v>#VALUE!</v>
      </c>
      <c r="U20" s="45" t="e">
        <f>SUM(T20:T22)</f>
        <v>#VALUE!</v>
      </c>
      <c r="V20" s="46" t="e">
        <f t="shared" si="7"/>
        <v>#VALUE!</v>
      </c>
      <c r="W20" s="232" t="s">
        <v>43</v>
      </c>
    </row>
    <row r="21" spans="2:23" ht="14.25">
      <c r="B21" s="232" t="s">
        <v>44</v>
      </c>
      <c r="C21" s="233" t="s">
        <v>56</v>
      </c>
      <c r="D21" s="234" t="s">
        <v>56</v>
      </c>
      <c r="E21" s="234" t="s">
        <v>56</v>
      </c>
      <c r="F21" s="234" t="s">
        <v>56</v>
      </c>
      <c r="G21" s="234" t="s">
        <v>56</v>
      </c>
      <c r="H21" s="235" t="s">
        <v>56</v>
      </c>
      <c r="I21" s="228">
        <f t="shared" si="0"/>
        <v>0</v>
      </c>
      <c r="J21" s="229" t="e">
        <f t="shared" si="1"/>
        <v>#VALUE!</v>
      </c>
      <c r="K21" s="230" t="e">
        <f t="shared" si="9"/>
        <v>#VALUE!</v>
      </c>
      <c r="L21" s="324">
        <v>0.4944</v>
      </c>
      <c r="M21" s="230" t="e">
        <f t="shared" si="2"/>
        <v>#VALUE!</v>
      </c>
      <c r="N21" s="230" t="e">
        <f t="shared" si="3"/>
        <v>#VALUE!</v>
      </c>
      <c r="O21" s="46" t="e">
        <f t="shared" si="8"/>
        <v>#VALUE!</v>
      </c>
      <c r="P21" s="231" t="e">
        <f t="shared" si="4"/>
        <v>#VALUE!</v>
      </c>
      <c r="Q21" s="231">
        <f t="shared" si="5"/>
        <v>0.5056</v>
      </c>
      <c r="R21" s="231" t="e">
        <f t="shared" si="10"/>
        <v>#VALUE!</v>
      </c>
      <c r="S21" s="231" t="e">
        <f t="shared" si="11"/>
        <v>#VALUE!</v>
      </c>
      <c r="T21" s="46" t="e">
        <f t="shared" si="6"/>
        <v>#VALUE!</v>
      </c>
      <c r="U21" s="45" t="e">
        <f>SUM(T21:T22)</f>
        <v>#VALUE!</v>
      </c>
      <c r="V21" s="46" t="e">
        <f t="shared" si="7"/>
        <v>#VALUE!</v>
      </c>
      <c r="W21" s="232" t="s">
        <v>44</v>
      </c>
    </row>
    <row r="22" spans="2:23" ht="15" thickBot="1">
      <c r="B22" s="237" t="s">
        <v>45</v>
      </c>
      <c r="C22" s="238" t="s">
        <v>56</v>
      </c>
      <c r="D22" s="239" t="s">
        <v>56</v>
      </c>
      <c r="E22" s="239" t="s">
        <v>56</v>
      </c>
      <c r="F22" s="239" t="s">
        <v>56</v>
      </c>
      <c r="G22" s="239" t="s">
        <v>56</v>
      </c>
      <c r="H22" s="240" t="s">
        <v>56</v>
      </c>
      <c r="I22" s="228">
        <f t="shared" si="0"/>
        <v>0</v>
      </c>
      <c r="J22" s="241" t="e">
        <f t="shared" si="1"/>
        <v>#VALUE!</v>
      </c>
      <c r="K22" s="242" t="e">
        <f t="shared" si="9"/>
        <v>#VALUE!</v>
      </c>
      <c r="L22" s="242"/>
      <c r="M22" s="242"/>
      <c r="N22" s="242"/>
      <c r="O22" s="85" t="e">
        <f t="shared" si="8"/>
        <v>#VALUE!</v>
      </c>
      <c r="P22" s="243" t="e">
        <f>O22</f>
        <v>#VALUE!</v>
      </c>
      <c r="Q22" s="243"/>
      <c r="R22" s="243"/>
      <c r="S22" s="376" t="e">
        <f>0.7494076*T21</f>
        <v>#VALUE!</v>
      </c>
      <c r="T22" s="244" t="e">
        <f>S22</f>
        <v>#VALUE!</v>
      </c>
      <c r="U22" s="245" t="e">
        <f>T22</f>
        <v>#VALUE!</v>
      </c>
      <c r="V22" s="246" t="e">
        <f t="shared" si="7"/>
        <v>#VALUE!</v>
      </c>
      <c r="W22" s="237" t="s">
        <v>45</v>
      </c>
    </row>
    <row r="23" spans="1:22" ht="15" thickBot="1" thickTop="1">
      <c r="A23" s="24" t="s">
        <v>140</v>
      </c>
      <c r="B23" s="247" t="s">
        <v>121</v>
      </c>
      <c r="C23" s="248">
        <f aca="true" t="shared" si="12" ref="C23:I23">SUM(C4:C22)</f>
        <v>0</v>
      </c>
      <c r="D23" s="249">
        <f t="shared" si="12"/>
        <v>0</v>
      </c>
      <c r="E23" s="250">
        <f t="shared" si="12"/>
        <v>0</v>
      </c>
      <c r="F23" s="250">
        <f t="shared" si="12"/>
        <v>0</v>
      </c>
      <c r="G23" s="250">
        <f t="shared" si="12"/>
        <v>0</v>
      </c>
      <c r="H23" s="251">
        <f t="shared" si="12"/>
        <v>0</v>
      </c>
      <c r="I23" s="252">
        <f t="shared" si="12"/>
        <v>0</v>
      </c>
      <c r="J23" s="64" t="s">
        <v>122</v>
      </c>
      <c r="K23" s="18" t="s">
        <v>120</v>
      </c>
      <c r="L23" s="64" t="s">
        <v>21</v>
      </c>
      <c r="M23" s="65" t="s">
        <v>47</v>
      </c>
      <c r="N23" s="253" t="s">
        <v>28</v>
      </c>
      <c r="O23" s="253" t="s">
        <v>28</v>
      </c>
      <c r="P23" s="253" t="s">
        <v>28</v>
      </c>
      <c r="Q23" s="253" t="s">
        <v>28</v>
      </c>
      <c r="R23" s="253" t="s">
        <v>28</v>
      </c>
      <c r="S23" s="254" t="s">
        <v>148</v>
      </c>
      <c r="T23" s="255" t="s">
        <v>123</v>
      </c>
      <c r="U23" s="256" t="s">
        <v>149</v>
      </c>
      <c r="V23" s="253" t="s">
        <v>28</v>
      </c>
    </row>
    <row r="24" spans="1:22" ht="15" thickTop="1">
      <c r="A24" s="24" t="s">
        <v>47</v>
      </c>
      <c r="B24" s="13"/>
      <c r="C24" s="216" t="s">
        <v>112</v>
      </c>
      <c r="D24" s="257" t="s">
        <v>3</v>
      </c>
      <c r="E24" s="10"/>
      <c r="F24" s="10"/>
      <c r="G24" s="10"/>
      <c r="H24" s="258"/>
      <c r="I24" s="219" t="s">
        <v>4</v>
      </c>
      <c r="J24" s="63" t="s">
        <v>51</v>
      </c>
      <c r="K24" s="10"/>
      <c r="L24" s="10" t="s">
        <v>6</v>
      </c>
      <c r="M24" s="10"/>
      <c r="N24" s="10" t="s">
        <v>7</v>
      </c>
      <c r="O24" s="11" t="s">
        <v>8</v>
      </c>
      <c r="P24" s="10"/>
      <c r="Q24" s="10" t="s">
        <v>9</v>
      </c>
      <c r="R24" s="10"/>
      <c r="S24" s="10"/>
      <c r="T24" s="11" t="s">
        <v>11</v>
      </c>
      <c r="U24" s="10" t="s">
        <v>12</v>
      </c>
      <c r="V24" s="12" t="s">
        <v>13</v>
      </c>
    </row>
    <row r="25" spans="1:22" ht="15" thickBot="1">
      <c r="A25" s="14"/>
      <c r="B25" s="23"/>
      <c r="C25" s="220" t="s">
        <v>113</v>
      </c>
      <c r="D25" s="259" t="s">
        <v>114</v>
      </c>
      <c r="E25" s="260" t="s">
        <v>115</v>
      </c>
      <c r="F25" s="260" t="s">
        <v>113</v>
      </c>
      <c r="G25" s="260" t="s">
        <v>116</v>
      </c>
      <c r="H25" s="222" t="s">
        <v>117</v>
      </c>
      <c r="I25" s="223" t="s">
        <v>118</v>
      </c>
      <c r="J25" s="261"/>
      <c r="K25" s="21"/>
      <c r="L25" s="21"/>
      <c r="M25" s="21"/>
      <c r="N25" s="21"/>
      <c r="O25" s="19" t="s">
        <v>23</v>
      </c>
      <c r="P25" s="21"/>
      <c r="Q25" s="21"/>
      <c r="R25" s="21"/>
      <c r="S25" s="21"/>
      <c r="T25" s="21"/>
      <c r="U25" s="21"/>
      <c r="V25" s="22"/>
    </row>
    <row r="26" spans="1:23" ht="15" thickTop="1">
      <c r="A26" s="14"/>
      <c r="B26" s="224" t="s">
        <v>26</v>
      </c>
      <c r="C26" s="225" t="s">
        <v>56</v>
      </c>
      <c r="D26" s="262" t="s">
        <v>56</v>
      </c>
      <c r="E26" s="226" t="s">
        <v>56</v>
      </c>
      <c r="F26" s="226" t="s">
        <v>56</v>
      </c>
      <c r="G26" s="226" t="s">
        <v>56</v>
      </c>
      <c r="H26" s="263" t="s">
        <v>56</v>
      </c>
      <c r="I26" s="228">
        <f aca="true" t="shared" si="13" ref="I26:I44">SUM(D26:H26)</f>
        <v>0</v>
      </c>
      <c r="J26" s="264" t="e">
        <f aca="true" t="shared" si="14" ref="J26:J44">I26/C26/5</f>
        <v>#VALUE!</v>
      </c>
      <c r="K26" s="231" t="e">
        <f>J26</f>
        <v>#VALUE!</v>
      </c>
      <c r="L26" s="325">
        <v>0.79896</v>
      </c>
      <c r="M26" s="231" t="e">
        <f aca="true" t="shared" si="15" ref="M26:M43">K26*L26+1</f>
        <v>#VALUE!</v>
      </c>
      <c r="N26" s="231" t="e">
        <f aca="true" t="shared" si="16" ref="N26:N43">K26/M26</f>
        <v>#VALUE!</v>
      </c>
      <c r="O26" s="265">
        <v>100000</v>
      </c>
      <c r="P26" s="231" t="e">
        <f aca="true" t="shared" si="17" ref="P26:P43">N26*O26</f>
        <v>#VALUE!</v>
      </c>
      <c r="Q26" s="231">
        <f aca="true" t="shared" si="18" ref="Q26:Q43">1-L26</f>
        <v>0.20104</v>
      </c>
      <c r="R26" s="231" t="e">
        <f>O26-P26</f>
        <v>#VALUE!</v>
      </c>
      <c r="S26" s="231" t="e">
        <f>P26*Q26</f>
        <v>#VALUE!</v>
      </c>
      <c r="T26" s="265" t="e">
        <f aca="true" t="shared" si="19" ref="T26:T43">R26+S26</f>
        <v>#VALUE!</v>
      </c>
      <c r="U26" s="265" t="e">
        <f aca="true" t="shared" si="20" ref="U26:U43">U27+T26</f>
        <v>#VALUE!</v>
      </c>
      <c r="V26" s="266" t="e">
        <f aca="true" t="shared" si="21" ref="V26:V44">U26/O26</f>
        <v>#VALUE!</v>
      </c>
      <c r="W26" s="224" t="s">
        <v>26</v>
      </c>
    </row>
    <row r="27" spans="1:23" ht="14.25">
      <c r="A27" s="14"/>
      <c r="B27" s="232" t="s">
        <v>27</v>
      </c>
      <c r="C27" s="233" t="s">
        <v>56</v>
      </c>
      <c r="D27" s="267" t="s">
        <v>56</v>
      </c>
      <c r="E27" s="234" t="s">
        <v>56</v>
      </c>
      <c r="F27" s="234" t="s">
        <v>56</v>
      </c>
      <c r="G27" s="234" t="s">
        <v>56</v>
      </c>
      <c r="H27" s="268" t="s">
        <v>56</v>
      </c>
      <c r="I27" s="228">
        <f t="shared" si="13"/>
        <v>0</v>
      </c>
      <c r="J27" s="264" t="e">
        <f t="shared" si="14"/>
        <v>#VALUE!</v>
      </c>
      <c r="K27" s="231" t="e">
        <f>J27*4</f>
        <v>#VALUE!</v>
      </c>
      <c r="L27" s="325">
        <v>0.61167</v>
      </c>
      <c r="M27" s="231" t="e">
        <f t="shared" si="15"/>
        <v>#VALUE!</v>
      </c>
      <c r="N27" s="231" t="e">
        <f t="shared" si="16"/>
        <v>#VALUE!</v>
      </c>
      <c r="O27" s="265" t="e">
        <f aca="true" t="shared" si="22" ref="O27:O44">O26-P26</f>
        <v>#VALUE!</v>
      </c>
      <c r="P27" s="231" t="e">
        <f t="shared" si="17"/>
        <v>#VALUE!</v>
      </c>
      <c r="Q27" s="231">
        <f t="shared" si="18"/>
        <v>0.38832999999999995</v>
      </c>
      <c r="R27" s="231" t="e">
        <f>(O27-P27)*4</f>
        <v>#VALUE!</v>
      </c>
      <c r="S27" s="231" t="e">
        <f>P27*Q27*4</f>
        <v>#VALUE!</v>
      </c>
      <c r="T27" s="265" t="e">
        <f t="shared" si="19"/>
        <v>#VALUE!</v>
      </c>
      <c r="U27" s="265" t="e">
        <f t="shared" si="20"/>
        <v>#VALUE!</v>
      </c>
      <c r="V27" s="266" t="e">
        <f t="shared" si="21"/>
        <v>#VALUE!</v>
      </c>
      <c r="W27" s="232" t="s">
        <v>27</v>
      </c>
    </row>
    <row r="28" spans="1:23" ht="14.25">
      <c r="A28" s="14"/>
      <c r="B28" s="232" t="s">
        <v>29</v>
      </c>
      <c r="C28" s="233" t="s">
        <v>56</v>
      </c>
      <c r="D28" s="267" t="s">
        <v>56</v>
      </c>
      <c r="E28" s="234" t="s">
        <v>56</v>
      </c>
      <c r="F28" s="234" t="s">
        <v>56</v>
      </c>
      <c r="G28" s="234" t="s">
        <v>56</v>
      </c>
      <c r="H28" s="268" t="s">
        <v>56</v>
      </c>
      <c r="I28" s="228">
        <f t="shared" si="13"/>
        <v>0</v>
      </c>
      <c r="J28" s="264" t="e">
        <f t="shared" si="14"/>
        <v>#VALUE!</v>
      </c>
      <c r="K28" s="231" t="e">
        <f aca="true" t="shared" si="23" ref="K28:K44">J28*5</f>
        <v>#VALUE!</v>
      </c>
      <c r="L28" s="325">
        <v>0.54133</v>
      </c>
      <c r="M28" s="231" t="e">
        <f t="shared" si="15"/>
        <v>#VALUE!</v>
      </c>
      <c r="N28" s="231" t="e">
        <f t="shared" si="16"/>
        <v>#VALUE!</v>
      </c>
      <c r="O28" s="265" t="e">
        <f t="shared" si="22"/>
        <v>#VALUE!</v>
      </c>
      <c r="P28" s="231" t="e">
        <f t="shared" si="17"/>
        <v>#VALUE!</v>
      </c>
      <c r="Q28" s="231">
        <f t="shared" si="18"/>
        <v>0.45867</v>
      </c>
      <c r="R28" s="231" t="e">
        <f aca="true" t="shared" si="24" ref="R28:R43">(O28-P28)*5</f>
        <v>#VALUE!</v>
      </c>
      <c r="S28" s="231" t="e">
        <f aca="true" t="shared" si="25" ref="S28:S43">P28*Q28*5</f>
        <v>#VALUE!</v>
      </c>
      <c r="T28" s="265" t="e">
        <f t="shared" si="19"/>
        <v>#VALUE!</v>
      </c>
      <c r="U28" s="265" t="e">
        <f t="shared" si="20"/>
        <v>#VALUE!</v>
      </c>
      <c r="V28" s="266" t="e">
        <f t="shared" si="21"/>
        <v>#VALUE!</v>
      </c>
      <c r="W28" s="232" t="s">
        <v>29</v>
      </c>
    </row>
    <row r="29" spans="2:23" ht="14.25">
      <c r="B29" s="232" t="s">
        <v>30</v>
      </c>
      <c r="C29" s="233" t="s">
        <v>56</v>
      </c>
      <c r="D29" s="267" t="s">
        <v>56</v>
      </c>
      <c r="E29" s="234" t="s">
        <v>56</v>
      </c>
      <c r="F29" s="234" t="s">
        <v>56</v>
      </c>
      <c r="G29" s="234" t="s">
        <v>56</v>
      </c>
      <c r="H29" s="268" t="s">
        <v>56</v>
      </c>
      <c r="I29" s="228">
        <f t="shared" si="13"/>
        <v>0</v>
      </c>
      <c r="J29" s="264" t="e">
        <f t="shared" si="14"/>
        <v>#VALUE!</v>
      </c>
      <c r="K29" s="231" t="e">
        <f t="shared" si="23"/>
        <v>#VALUE!</v>
      </c>
      <c r="L29" s="325">
        <v>0.475</v>
      </c>
      <c r="M29" s="231" t="e">
        <f t="shared" si="15"/>
        <v>#VALUE!</v>
      </c>
      <c r="N29" s="231" t="e">
        <f t="shared" si="16"/>
        <v>#VALUE!</v>
      </c>
      <c r="O29" s="265" t="e">
        <f t="shared" si="22"/>
        <v>#VALUE!</v>
      </c>
      <c r="P29" s="231" t="e">
        <f t="shared" si="17"/>
        <v>#VALUE!</v>
      </c>
      <c r="Q29" s="231">
        <f t="shared" si="18"/>
        <v>0.525</v>
      </c>
      <c r="R29" s="231" t="e">
        <f t="shared" si="24"/>
        <v>#VALUE!</v>
      </c>
      <c r="S29" s="231" t="e">
        <f t="shared" si="25"/>
        <v>#VALUE!</v>
      </c>
      <c r="T29" s="265" t="e">
        <f t="shared" si="19"/>
        <v>#VALUE!</v>
      </c>
      <c r="U29" s="265" t="e">
        <f t="shared" si="20"/>
        <v>#VALUE!</v>
      </c>
      <c r="V29" s="266" t="e">
        <f t="shared" si="21"/>
        <v>#VALUE!</v>
      </c>
      <c r="W29" s="232" t="s">
        <v>30</v>
      </c>
    </row>
    <row r="30" spans="2:23" ht="14.25">
      <c r="B30" s="232" t="s">
        <v>31</v>
      </c>
      <c r="C30" s="233" t="s">
        <v>56</v>
      </c>
      <c r="D30" s="267" t="s">
        <v>56</v>
      </c>
      <c r="E30" s="234" t="s">
        <v>56</v>
      </c>
      <c r="F30" s="234" t="s">
        <v>56</v>
      </c>
      <c r="G30" s="234" t="s">
        <v>56</v>
      </c>
      <c r="H30" s="268" t="s">
        <v>56</v>
      </c>
      <c r="I30" s="228">
        <f t="shared" si="13"/>
        <v>0</v>
      </c>
      <c r="J30" s="264" t="e">
        <f t="shared" si="14"/>
        <v>#VALUE!</v>
      </c>
      <c r="K30" s="231" t="e">
        <f t="shared" si="23"/>
        <v>#VALUE!</v>
      </c>
      <c r="L30" s="325">
        <v>0.45714</v>
      </c>
      <c r="M30" s="231" t="e">
        <f t="shared" si="15"/>
        <v>#VALUE!</v>
      </c>
      <c r="N30" s="231" t="e">
        <f t="shared" si="16"/>
        <v>#VALUE!</v>
      </c>
      <c r="O30" s="265" t="e">
        <f t="shared" si="22"/>
        <v>#VALUE!</v>
      </c>
      <c r="P30" s="231" t="e">
        <f t="shared" si="17"/>
        <v>#VALUE!</v>
      </c>
      <c r="Q30" s="231">
        <f t="shared" si="18"/>
        <v>0.54286</v>
      </c>
      <c r="R30" s="231" t="e">
        <f t="shared" si="24"/>
        <v>#VALUE!</v>
      </c>
      <c r="S30" s="231" t="e">
        <f t="shared" si="25"/>
        <v>#VALUE!</v>
      </c>
      <c r="T30" s="265" t="e">
        <f t="shared" si="19"/>
        <v>#VALUE!</v>
      </c>
      <c r="U30" s="265" t="e">
        <f t="shared" si="20"/>
        <v>#VALUE!</v>
      </c>
      <c r="V30" s="266" t="e">
        <f t="shared" si="21"/>
        <v>#VALUE!</v>
      </c>
      <c r="W30" s="232" t="s">
        <v>31</v>
      </c>
    </row>
    <row r="31" spans="2:23" ht="14.25">
      <c r="B31" s="232" t="s">
        <v>32</v>
      </c>
      <c r="C31" s="233" t="s">
        <v>56</v>
      </c>
      <c r="D31" s="267" t="s">
        <v>56</v>
      </c>
      <c r="E31" s="234" t="s">
        <v>56</v>
      </c>
      <c r="F31" s="234" t="s">
        <v>56</v>
      </c>
      <c r="G31" s="234" t="s">
        <v>56</v>
      </c>
      <c r="H31" s="268" t="s">
        <v>56</v>
      </c>
      <c r="I31" s="228">
        <f t="shared" si="13"/>
        <v>0</v>
      </c>
      <c r="J31" s="264" t="e">
        <f t="shared" si="14"/>
        <v>#VALUE!</v>
      </c>
      <c r="K31" s="231" t="e">
        <f t="shared" si="23"/>
        <v>#VALUE!</v>
      </c>
      <c r="L31" s="325">
        <v>0.50135</v>
      </c>
      <c r="M31" s="231" t="e">
        <f t="shared" si="15"/>
        <v>#VALUE!</v>
      </c>
      <c r="N31" s="231" t="e">
        <f t="shared" si="16"/>
        <v>#VALUE!</v>
      </c>
      <c r="O31" s="265" t="e">
        <f t="shared" si="22"/>
        <v>#VALUE!</v>
      </c>
      <c r="P31" s="231" t="e">
        <f t="shared" si="17"/>
        <v>#VALUE!</v>
      </c>
      <c r="Q31" s="231">
        <f t="shared" si="18"/>
        <v>0.49865000000000004</v>
      </c>
      <c r="R31" s="231" t="e">
        <f t="shared" si="24"/>
        <v>#VALUE!</v>
      </c>
      <c r="S31" s="231" t="e">
        <f t="shared" si="25"/>
        <v>#VALUE!</v>
      </c>
      <c r="T31" s="265" t="e">
        <f t="shared" si="19"/>
        <v>#VALUE!</v>
      </c>
      <c r="U31" s="265" t="e">
        <f t="shared" si="20"/>
        <v>#VALUE!</v>
      </c>
      <c r="V31" s="266" t="e">
        <f t="shared" si="21"/>
        <v>#VALUE!</v>
      </c>
      <c r="W31" s="232" t="s">
        <v>32</v>
      </c>
    </row>
    <row r="32" spans="2:23" ht="14.25">
      <c r="B32" s="232" t="s">
        <v>33</v>
      </c>
      <c r="C32" s="233" t="s">
        <v>56</v>
      </c>
      <c r="D32" s="267" t="s">
        <v>56</v>
      </c>
      <c r="E32" s="234" t="s">
        <v>56</v>
      </c>
      <c r="F32" s="234" t="s">
        <v>56</v>
      </c>
      <c r="G32" s="234" t="s">
        <v>56</v>
      </c>
      <c r="H32" s="268" t="s">
        <v>56</v>
      </c>
      <c r="I32" s="228">
        <f t="shared" si="13"/>
        <v>0</v>
      </c>
      <c r="J32" s="264" t="e">
        <f t="shared" si="14"/>
        <v>#VALUE!</v>
      </c>
      <c r="K32" s="231" t="e">
        <f t="shared" si="23"/>
        <v>#VALUE!</v>
      </c>
      <c r="L32" s="325">
        <v>0.47665</v>
      </c>
      <c r="M32" s="231" t="e">
        <f t="shared" si="15"/>
        <v>#VALUE!</v>
      </c>
      <c r="N32" s="231" t="e">
        <f t="shared" si="16"/>
        <v>#VALUE!</v>
      </c>
      <c r="O32" s="265" t="e">
        <f t="shared" si="22"/>
        <v>#VALUE!</v>
      </c>
      <c r="P32" s="231" t="e">
        <f t="shared" si="17"/>
        <v>#VALUE!</v>
      </c>
      <c r="Q32" s="231">
        <f t="shared" si="18"/>
        <v>0.52335</v>
      </c>
      <c r="R32" s="231" t="e">
        <f t="shared" si="24"/>
        <v>#VALUE!</v>
      </c>
      <c r="S32" s="231" t="e">
        <f t="shared" si="25"/>
        <v>#VALUE!</v>
      </c>
      <c r="T32" s="265" t="e">
        <f t="shared" si="19"/>
        <v>#VALUE!</v>
      </c>
      <c r="U32" s="265" t="e">
        <f t="shared" si="20"/>
        <v>#VALUE!</v>
      </c>
      <c r="V32" s="266" t="e">
        <f t="shared" si="21"/>
        <v>#VALUE!</v>
      </c>
      <c r="W32" s="232" t="s">
        <v>33</v>
      </c>
    </row>
    <row r="33" spans="2:23" ht="14.25">
      <c r="B33" s="232" t="s">
        <v>34</v>
      </c>
      <c r="C33" s="233" t="s">
        <v>56</v>
      </c>
      <c r="D33" s="267" t="s">
        <v>56</v>
      </c>
      <c r="E33" s="234" t="s">
        <v>56</v>
      </c>
      <c r="F33" s="234" t="s">
        <v>56</v>
      </c>
      <c r="G33" s="234" t="s">
        <v>56</v>
      </c>
      <c r="H33" s="268" t="s">
        <v>56</v>
      </c>
      <c r="I33" s="228">
        <f t="shared" si="13"/>
        <v>0</v>
      </c>
      <c r="J33" s="264" t="e">
        <f t="shared" si="14"/>
        <v>#VALUE!</v>
      </c>
      <c r="K33" s="231" t="e">
        <f t="shared" si="23"/>
        <v>#VALUE!</v>
      </c>
      <c r="L33" s="325">
        <v>0.47074</v>
      </c>
      <c r="M33" s="231" t="e">
        <f t="shared" si="15"/>
        <v>#VALUE!</v>
      </c>
      <c r="N33" s="231" t="e">
        <f t="shared" si="16"/>
        <v>#VALUE!</v>
      </c>
      <c r="O33" s="265" t="e">
        <f t="shared" si="22"/>
        <v>#VALUE!</v>
      </c>
      <c r="P33" s="231" t="e">
        <f t="shared" si="17"/>
        <v>#VALUE!</v>
      </c>
      <c r="Q33" s="231">
        <f t="shared" si="18"/>
        <v>0.5292600000000001</v>
      </c>
      <c r="R33" s="231" t="e">
        <f t="shared" si="24"/>
        <v>#VALUE!</v>
      </c>
      <c r="S33" s="231" t="e">
        <f t="shared" si="25"/>
        <v>#VALUE!</v>
      </c>
      <c r="T33" s="265" t="e">
        <f t="shared" si="19"/>
        <v>#VALUE!</v>
      </c>
      <c r="U33" s="265" t="e">
        <f t="shared" si="20"/>
        <v>#VALUE!</v>
      </c>
      <c r="V33" s="266" t="e">
        <f t="shared" si="21"/>
        <v>#VALUE!</v>
      </c>
      <c r="W33" s="232" t="s">
        <v>34</v>
      </c>
    </row>
    <row r="34" spans="2:23" ht="14.25">
      <c r="B34" s="232" t="s">
        <v>35</v>
      </c>
      <c r="C34" s="233" t="s">
        <v>56</v>
      </c>
      <c r="D34" s="267" t="s">
        <v>56</v>
      </c>
      <c r="E34" s="234" t="s">
        <v>56</v>
      </c>
      <c r="F34" s="234" t="s">
        <v>56</v>
      </c>
      <c r="G34" s="234" t="s">
        <v>56</v>
      </c>
      <c r="H34" s="268" t="s">
        <v>56</v>
      </c>
      <c r="I34" s="228">
        <f t="shared" si="13"/>
        <v>0</v>
      </c>
      <c r="J34" s="264" t="e">
        <f t="shared" si="14"/>
        <v>#VALUE!</v>
      </c>
      <c r="K34" s="231" t="e">
        <f t="shared" si="23"/>
        <v>#VALUE!</v>
      </c>
      <c r="L34" s="325">
        <v>0.46454</v>
      </c>
      <c r="M34" s="231" t="e">
        <f t="shared" si="15"/>
        <v>#VALUE!</v>
      </c>
      <c r="N34" s="231" t="e">
        <f t="shared" si="16"/>
        <v>#VALUE!</v>
      </c>
      <c r="O34" s="265" t="e">
        <f t="shared" si="22"/>
        <v>#VALUE!</v>
      </c>
      <c r="P34" s="231" t="e">
        <f t="shared" si="17"/>
        <v>#VALUE!</v>
      </c>
      <c r="Q34" s="231">
        <f t="shared" si="18"/>
        <v>0.53546</v>
      </c>
      <c r="R34" s="231" t="e">
        <f t="shared" si="24"/>
        <v>#VALUE!</v>
      </c>
      <c r="S34" s="231" t="e">
        <f t="shared" si="25"/>
        <v>#VALUE!</v>
      </c>
      <c r="T34" s="265" t="e">
        <f t="shared" si="19"/>
        <v>#VALUE!</v>
      </c>
      <c r="U34" s="265" t="e">
        <f t="shared" si="20"/>
        <v>#VALUE!</v>
      </c>
      <c r="V34" s="266" t="e">
        <f t="shared" si="21"/>
        <v>#VALUE!</v>
      </c>
      <c r="W34" s="232" t="s">
        <v>35</v>
      </c>
    </row>
    <row r="35" spans="2:23" ht="14.25">
      <c r="B35" s="232" t="s">
        <v>36</v>
      </c>
      <c r="C35" s="233" t="s">
        <v>56</v>
      </c>
      <c r="D35" s="267" t="s">
        <v>56</v>
      </c>
      <c r="E35" s="234" t="s">
        <v>56</v>
      </c>
      <c r="F35" s="234" t="s">
        <v>56</v>
      </c>
      <c r="G35" s="234" t="s">
        <v>56</v>
      </c>
      <c r="H35" s="268" t="s">
        <v>56</v>
      </c>
      <c r="I35" s="228">
        <f t="shared" si="13"/>
        <v>0</v>
      </c>
      <c r="J35" s="264" t="e">
        <f t="shared" si="14"/>
        <v>#VALUE!</v>
      </c>
      <c r="K35" s="231" t="e">
        <f t="shared" si="23"/>
        <v>#VALUE!</v>
      </c>
      <c r="L35" s="325">
        <v>0.45927</v>
      </c>
      <c r="M35" s="231" t="e">
        <f t="shared" si="15"/>
        <v>#VALUE!</v>
      </c>
      <c r="N35" s="231" t="e">
        <f t="shared" si="16"/>
        <v>#VALUE!</v>
      </c>
      <c r="O35" s="265" t="e">
        <f t="shared" si="22"/>
        <v>#VALUE!</v>
      </c>
      <c r="P35" s="231" t="e">
        <f t="shared" si="17"/>
        <v>#VALUE!</v>
      </c>
      <c r="Q35" s="231">
        <f t="shared" si="18"/>
        <v>0.5407299999999999</v>
      </c>
      <c r="R35" s="231" t="e">
        <f t="shared" si="24"/>
        <v>#VALUE!</v>
      </c>
      <c r="S35" s="231" t="e">
        <f t="shared" si="25"/>
        <v>#VALUE!</v>
      </c>
      <c r="T35" s="265" t="e">
        <f t="shared" si="19"/>
        <v>#VALUE!</v>
      </c>
      <c r="U35" s="265" t="e">
        <f t="shared" si="20"/>
        <v>#VALUE!</v>
      </c>
      <c r="V35" s="266" t="e">
        <f t="shared" si="21"/>
        <v>#VALUE!</v>
      </c>
      <c r="W35" s="232" t="s">
        <v>36</v>
      </c>
    </row>
    <row r="36" spans="2:23" ht="14.25">
      <c r="B36" s="232" t="s">
        <v>37</v>
      </c>
      <c r="C36" s="233" t="s">
        <v>56</v>
      </c>
      <c r="D36" s="267" t="s">
        <v>56</v>
      </c>
      <c r="E36" s="234" t="s">
        <v>56</v>
      </c>
      <c r="F36" s="234" t="s">
        <v>56</v>
      </c>
      <c r="G36" s="234" t="s">
        <v>56</v>
      </c>
      <c r="H36" s="268" t="s">
        <v>56</v>
      </c>
      <c r="I36" s="228">
        <f t="shared" si="13"/>
        <v>0</v>
      </c>
      <c r="J36" s="264" t="e">
        <f t="shared" si="14"/>
        <v>#VALUE!</v>
      </c>
      <c r="K36" s="231" t="e">
        <f t="shared" si="23"/>
        <v>#VALUE!</v>
      </c>
      <c r="L36" s="325">
        <v>0.46421</v>
      </c>
      <c r="M36" s="231" t="e">
        <f t="shared" si="15"/>
        <v>#VALUE!</v>
      </c>
      <c r="N36" s="231" t="e">
        <f t="shared" si="16"/>
        <v>#VALUE!</v>
      </c>
      <c r="O36" s="265" t="e">
        <f t="shared" si="22"/>
        <v>#VALUE!</v>
      </c>
      <c r="P36" s="231" t="e">
        <f t="shared" si="17"/>
        <v>#VALUE!</v>
      </c>
      <c r="Q36" s="231">
        <f t="shared" si="18"/>
        <v>0.53579</v>
      </c>
      <c r="R36" s="231" t="e">
        <f t="shared" si="24"/>
        <v>#VALUE!</v>
      </c>
      <c r="S36" s="231" t="e">
        <f t="shared" si="25"/>
        <v>#VALUE!</v>
      </c>
      <c r="T36" s="265" t="e">
        <f t="shared" si="19"/>
        <v>#VALUE!</v>
      </c>
      <c r="U36" s="265" t="e">
        <f t="shared" si="20"/>
        <v>#VALUE!</v>
      </c>
      <c r="V36" s="266" t="e">
        <f t="shared" si="21"/>
        <v>#VALUE!</v>
      </c>
      <c r="W36" s="232" t="s">
        <v>37</v>
      </c>
    </row>
    <row r="37" spans="2:23" ht="14.25">
      <c r="B37" s="232" t="s">
        <v>38</v>
      </c>
      <c r="C37" s="233" t="s">
        <v>56</v>
      </c>
      <c r="D37" s="267" t="s">
        <v>56</v>
      </c>
      <c r="E37" s="234" t="s">
        <v>56</v>
      </c>
      <c r="F37" s="234" t="s">
        <v>56</v>
      </c>
      <c r="G37" s="234" t="s">
        <v>56</v>
      </c>
      <c r="H37" s="268" t="s">
        <v>56</v>
      </c>
      <c r="I37" s="228">
        <f t="shared" si="13"/>
        <v>0</v>
      </c>
      <c r="J37" s="264" t="e">
        <f t="shared" si="14"/>
        <v>#VALUE!</v>
      </c>
      <c r="K37" s="231" t="e">
        <f t="shared" si="23"/>
        <v>#VALUE!</v>
      </c>
      <c r="L37" s="325">
        <v>0.47032</v>
      </c>
      <c r="M37" s="231" t="e">
        <f t="shared" si="15"/>
        <v>#VALUE!</v>
      </c>
      <c r="N37" s="231" t="e">
        <f t="shared" si="16"/>
        <v>#VALUE!</v>
      </c>
      <c r="O37" s="265" t="e">
        <f t="shared" si="22"/>
        <v>#VALUE!</v>
      </c>
      <c r="P37" s="231" t="e">
        <f t="shared" si="17"/>
        <v>#VALUE!</v>
      </c>
      <c r="Q37" s="231">
        <f t="shared" si="18"/>
        <v>0.5296799999999999</v>
      </c>
      <c r="R37" s="231" t="e">
        <f t="shared" si="24"/>
        <v>#VALUE!</v>
      </c>
      <c r="S37" s="231" t="e">
        <f t="shared" si="25"/>
        <v>#VALUE!</v>
      </c>
      <c r="T37" s="265" t="e">
        <f t="shared" si="19"/>
        <v>#VALUE!</v>
      </c>
      <c r="U37" s="265" t="e">
        <f t="shared" si="20"/>
        <v>#VALUE!</v>
      </c>
      <c r="V37" s="266" t="e">
        <f t="shared" si="21"/>
        <v>#VALUE!</v>
      </c>
      <c r="W37" s="232" t="s">
        <v>38</v>
      </c>
    </row>
    <row r="38" spans="2:23" ht="14.25">
      <c r="B38" s="232" t="s">
        <v>39</v>
      </c>
      <c r="C38" s="233" t="s">
        <v>56</v>
      </c>
      <c r="D38" s="267" t="s">
        <v>56</v>
      </c>
      <c r="E38" s="234" t="s">
        <v>56</v>
      </c>
      <c r="F38" s="234" t="s">
        <v>56</v>
      </c>
      <c r="G38" s="234" t="s">
        <v>56</v>
      </c>
      <c r="H38" s="268" t="s">
        <v>129</v>
      </c>
      <c r="I38" s="228">
        <f t="shared" si="13"/>
        <v>0</v>
      </c>
      <c r="J38" s="264" t="e">
        <f t="shared" si="14"/>
        <v>#VALUE!</v>
      </c>
      <c r="K38" s="231" t="e">
        <f t="shared" si="23"/>
        <v>#VALUE!</v>
      </c>
      <c r="L38" s="325">
        <v>0.46897</v>
      </c>
      <c r="M38" s="231" t="e">
        <f t="shared" si="15"/>
        <v>#VALUE!</v>
      </c>
      <c r="N38" s="231" t="e">
        <f t="shared" si="16"/>
        <v>#VALUE!</v>
      </c>
      <c r="O38" s="265" t="e">
        <f t="shared" si="22"/>
        <v>#VALUE!</v>
      </c>
      <c r="P38" s="231" t="e">
        <f t="shared" si="17"/>
        <v>#VALUE!</v>
      </c>
      <c r="Q38" s="231">
        <f t="shared" si="18"/>
        <v>0.53103</v>
      </c>
      <c r="R38" s="231" t="e">
        <f t="shared" si="24"/>
        <v>#VALUE!</v>
      </c>
      <c r="S38" s="231" t="e">
        <f t="shared" si="25"/>
        <v>#VALUE!</v>
      </c>
      <c r="T38" s="265" t="e">
        <f t="shared" si="19"/>
        <v>#VALUE!</v>
      </c>
      <c r="U38" s="265" t="e">
        <f t="shared" si="20"/>
        <v>#VALUE!</v>
      </c>
      <c r="V38" s="266" t="e">
        <f t="shared" si="21"/>
        <v>#VALUE!</v>
      </c>
      <c r="W38" s="232" t="s">
        <v>39</v>
      </c>
    </row>
    <row r="39" spans="2:23" ht="15" thickBot="1">
      <c r="B39" s="232" t="s">
        <v>40</v>
      </c>
      <c r="C39" s="233" t="s">
        <v>56</v>
      </c>
      <c r="D39" s="267" t="s">
        <v>56</v>
      </c>
      <c r="E39" s="234" t="s">
        <v>56</v>
      </c>
      <c r="F39" s="234" t="s">
        <v>56</v>
      </c>
      <c r="G39" s="234" t="s">
        <v>56</v>
      </c>
      <c r="H39" s="268" t="s">
        <v>56</v>
      </c>
      <c r="I39" s="228">
        <f t="shared" si="13"/>
        <v>0</v>
      </c>
      <c r="J39" s="264" t="e">
        <f t="shared" si="14"/>
        <v>#VALUE!</v>
      </c>
      <c r="K39" s="231" t="e">
        <f t="shared" si="23"/>
        <v>#VALUE!</v>
      </c>
      <c r="L39" s="325">
        <v>0.4656</v>
      </c>
      <c r="M39" s="231" t="e">
        <f t="shared" si="15"/>
        <v>#VALUE!</v>
      </c>
      <c r="N39" s="231" t="e">
        <f t="shared" si="16"/>
        <v>#VALUE!</v>
      </c>
      <c r="O39" s="265" t="e">
        <f t="shared" si="22"/>
        <v>#VALUE!</v>
      </c>
      <c r="P39" s="231" t="e">
        <f t="shared" si="17"/>
        <v>#VALUE!</v>
      </c>
      <c r="Q39" s="231">
        <f t="shared" si="18"/>
        <v>0.5344</v>
      </c>
      <c r="R39" s="231" t="e">
        <f t="shared" si="24"/>
        <v>#VALUE!</v>
      </c>
      <c r="S39" s="231" t="e">
        <f t="shared" si="25"/>
        <v>#VALUE!</v>
      </c>
      <c r="T39" s="265" t="e">
        <f t="shared" si="19"/>
        <v>#VALUE!</v>
      </c>
      <c r="U39" s="265" t="e">
        <f t="shared" si="20"/>
        <v>#VALUE!</v>
      </c>
      <c r="V39" s="266" t="e">
        <f t="shared" si="21"/>
        <v>#VALUE!</v>
      </c>
      <c r="W39" s="232" t="s">
        <v>40</v>
      </c>
    </row>
    <row r="40" spans="2:23" ht="15" thickTop="1">
      <c r="B40" s="232" t="s">
        <v>41</v>
      </c>
      <c r="C40" s="233" t="s">
        <v>56</v>
      </c>
      <c r="D40" s="267" t="s">
        <v>56</v>
      </c>
      <c r="E40" s="234" t="s">
        <v>56</v>
      </c>
      <c r="F40" s="234" t="s">
        <v>56</v>
      </c>
      <c r="G40" s="234" t="s">
        <v>56</v>
      </c>
      <c r="H40" s="268" t="s">
        <v>56</v>
      </c>
      <c r="I40" s="228">
        <f t="shared" si="13"/>
        <v>0</v>
      </c>
      <c r="J40" s="264" t="e">
        <f t="shared" si="14"/>
        <v>#VALUE!</v>
      </c>
      <c r="K40" s="231" t="e">
        <f t="shared" si="23"/>
        <v>#VALUE!</v>
      </c>
      <c r="L40" s="325">
        <v>0.4631</v>
      </c>
      <c r="M40" s="231" t="e">
        <f t="shared" si="15"/>
        <v>#VALUE!</v>
      </c>
      <c r="N40" s="231" t="e">
        <f t="shared" si="16"/>
        <v>#VALUE!</v>
      </c>
      <c r="O40" s="269" t="e">
        <f t="shared" si="22"/>
        <v>#VALUE!</v>
      </c>
      <c r="P40" s="231" t="e">
        <f t="shared" si="17"/>
        <v>#VALUE!</v>
      </c>
      <c r="Q40" s="231">
        <f t="shared" si="18"/>
        <v>0.5368999999999999</v>
      </c>
      <c r="R40" s="231" t="e">
        <f t="shared" si="24"/>
        <v>#VALUE!</v>
      </c>
      <c r="S40" s="231" t="e">
        <f t="shared" si="25"/>
        <v>#VALUE!</v>
      </c>
      <c r="T40" s="269" t="e">
        <f t="shared" si="19"/>
        <v>#VALUE!</v>
      </c>
      <c r="U40" s="265" t="e">
        <f t="shared" si="20"/>
        <v>#VALUE!</v>
      </c>
      <c r="V40" s="266" t="e">
        <f t="shared" si="21"/>
        <v>#VALUE!</v>
      </c>
      <c r="W40" s="232" t="s">
        <v>41</v>
      </c>
    </row>
    <row r="41" spans="1:23" ht="14.25">
      <c r="A41" s="236" t="s">
        <v>140</v>
      </c>
      <c r="B41" s="232" t="s">
        <v>42</v>
      </c>
      <c r="C41" s="233" t="s">
        <v>56</v>
      </c>
      <c r="D41" s="267" t="s">
        <v>56</v>
      </c>
      <c r="E41" s="234" t="s">
        <v>56</v>
      </c>
      <c r="F41" s="234" t="s">
        <v>56</v>
      </c>
      <c r="G41" s="234" t="s">
        <v>56</v>
      </c>
      <c r="H41" s="268" t="s">
        <v>56</v>
      </c>
      <c r="I41" s="228">
        <f t="shared" si="13"/>
        <v>0</v>
      </c>
      <c r="J41" s="264" t="e">
        <f t="shared" si="14"/>
        <v>#VALUE!</v>
      </c>
      <c r="K41" s="231" t="e">
        <f t="shared" si="23"/>
        <v>#VALUE!</v>
      </c>
      <c r="L41" s="325">
        <v>0.45515</v>
      </c>
      <c r="M41" s="231" t="e">
        <f t="shared" si="15"/>
        <v>#VALUE!</v>
      </c>
      <c r="N41" s="231" t="e">
        <f t="shared" si="16"/>
        <v>#VALUE!</v>
      </c>
      <c r="O41" s="266" t="e">
        <f t="shared" si="22"/>
        <v>#VALUE!</v>
      </c>
      <c r="P41" s="231" t="e">
        <f t="shared" si="17"/>
        <v>#VALUE!</v>
      </c>
      <c r="Q41" s="231">
        <f t="shared" si="18"/>
        <v>0.5448500000000001</v>
      </c>
      <c r="R41" s="231" t="e">
        <f t="shared" si="24"/>
        <v>#VALUE!</v>
      </c>
      <c r="S41" s="231" t="e">
        <f t="shared" si="25"/>
        <v>#VALUE!</v>
      </c>
      <c r="T41" s="266" t="e">
        <f t="shared" si="19"/>
        <v>#VALUE!</v>
      </c>
      <c r="U41" s="265" t="e">
        <f t="shared" si="20"/>
        <v>#VALUE!</v>
      </c>
      <c r="V41" s="266" t="e">
        <f t="shared" si="21"/>
        <v>#VALUE!</v>
      </c>
      <c r="W41" s="232" t="s">
        <v>42</v>
      </c>
    </row>
    <row r="42" spans="1:23" ht="14.25">
      <c r="A42" s="236" t="s">
        <v>140</v>
      </c>
      <c r="B42" s="232" t="s">
        <v>43</v>
      </c>
      <c r="C42" s="233" t="s">
        <v>56</v>
      </c>
      <c r="D42" s="267" t="s">
        <v>56</v>
      </c>
      <c r="E42" s="234" t="s">
        <v>56</v>
      </c>
      <c r="F42" s="234" t="s">
        <v>56</v>
      </c>
      <c r="G42" s="234" t="s">
        <v>56</v>
      </c>
      <c r="H42" s="268" t="s">
        <v>56</v>
      </c>
      <c r="I42" s="228">
        <f t="shared" si="13"/>
        <v>0</v>
      </c>
      <c r="J42" s="264" t="e">
        <f t="shared" si="14"/>
        <v>#VALUE!</v>
      </c>
      <c r="K42" s="231" t="e">
        <f t="shared" si="23"/>
        <v>#VALUE!</v>
      </c>
      <c r="L42" s="325">
        <v>0.45858</v>
      </c>
      <c r="M42" s="231" t="e">
        <f t="shared" si="15"/>
        <v>#VALUE!</v>
      </c>
      <c r="N42" s="231" t="e">
        <f t="shared" si="16"/>
        <v>#VALUE!</v>
      </c>
      <c r="O42" s="266" t="e">
        <f t="shared" si="22"/>
        <v>#VALUE!</v>
      </c>
      <c r="P42" s="231" t="e">
        <f t="shared" si="17"/>
        <v>#VALUE!</v>
      </c>
      <c r="Q42" s="231">
        <f t="shared" si="18"/>
        <v>0.54142</v>
      </c>
      <c r="R42" s="231" t="e">
        <f t="shared" si="24"/>
        <v>#VALUE!</v>
      </c>
      <c r="S42" s="231" t="e">
        <f t="shared" si="25"/>
        <v>#VALUE!</v>
      </c>
      <c r="T42" s="266" t="e">
        <f t="shared" si="19"/>
        <v>#VALUE!</v>
      </c>
      <c r="U42" s="265" t="e">
        <f t="shared" si="20"/>
        <v>#VALUE!</v>
      </c>
      <c r="V42" s="266" t="e">
        <f t="shared" si="21"/>
        <v>#VALUE!</v>
      </c>
      <c r="W42" s="232" t="s">
        <v>43</v>
      </c>
    </row>
    <row r="43" spans="1:23" ht="14.25">
      <c r="A43" s="236" t="s">
        <v>140</v>
      </c>
      <c r="B43" s="232" t="s">
        <v>44</v>
      </c>
      <c r="C43" s="233" t="s">
        <v>56</v>
      </c>
      <c r="D43" s="267" t="s">
        <v>56</v>
      </c>
      <c r="E43" s="234" t="s">
        <v>56</v>
      </c>
      <c r="F43" s="234" t="s">
        <v>56</v>
      </c>
      <c r="G43" s="234" t="s">
        <v>56</v>
      </c>
      <c r="H43" s="268" t="s">
        <v>56</v>
      </c>
      <c r="I43" s="228">
        <f t="shared" si="13"/>
        <v>0</v>
      </c>
      <c r="J43" s="264" t="e">
        <f t="shared" si="14"/>
        <v>#VALUE!</v>
      </c>
      <c r="K43" s="231" t="e">
        <f t="shared" si="23"/>
        <v>#VALUE!</v>
      </c>
      <c r="L43" s="325">
        <v>0.46786</v>
      </c>
      <c r="M43" s="231" t="e">
        <f t="shared" si="15"/>
        <v>#VALUE!</v>
      </c>
      <c r="N43" s="231" t="e">
        <f t="shared" si="16"/>
        <v>#VALUE!</v>
      </c>
      <c r="O43" s="266" t="e">
        <f t="shared" si="22"/>
        <v>#VALUE!</v>
      </c>
      <c r="P43" s="231" t="e">
        <f t="shared" si="17"/>
        <v>#VALUE!</v>
      </c>
      <c r="Q43" s="231">
        <f t="shared" si="18"/>
        <v>0.5321400000000001</v>
      </c>
      <c r="R43" s="231" t="e">
        <f t="shared" si="24"/>
        <v>#VALUE!</v>
      </c>
      <c r="S43" s="231" t="e">
        <f t="shared" si="25"/>
        <v>#VALUE!</v>
      </c>
      <c r="T43" s="266" t="e">
        <f t="shared" si="19"/>
        <v>#VALUE!</v>
      </c>
      <c r="U43" s="265" t="e">
        <f t="shared" si="20"/>
        <v>#VALUE!</v>
      </c>
      <c r="V43" s="266" t="e">
        <f t="shared" si="21"/>
        <v>#VALUE!</v>
      </c>
      <c r="W43" s="232" t="s">
        <v>44</v>
      </c>
    </row>
    <row r="44" spans="1:23" ht="15" thickBot="1">
      <c r="A44" s="236" t="s">
        <v>140</v>
      </c>
      <c r="B44" s="237" t="s">
        <v>45</v>
      </c>
      <c r="C44" s="238" t="s">
        <v>56</v>
      </c>
      <c r="D44" s="270" t="s">
        <v>56</v>
      </c>
      <c r="E44" s="239" t="s">
        <v>56</v>
      </c>
      <c r="F44" s="239" t="s">
        <v>56</v>
      </c>
      <c r="G44" s="239" t="s">
        <v>56</v>
      </c>
      <c r="H44" s="271" t="s">
        <v>129</v>
      </c>
      <c r="I44" s="272">
        <f t="shared" si="13"/>
        <v>0</v>
      </c>
      <c r="J44" s="273" t="e">
        <f t="shared" si="14"/>
        <v>#VALUE!</v>
      </c>
      <c r="K44" s="243" t="e">
        <f t="shared" si="23"/>
        <v>#VALUE!</v>
      </c>
      <c r="L44" s="243"/>
      <c r="M44" s="243"/>
      <c r="N44" s="243"/>
      <c r="O44" s="274" t="e">
        <f t="shared" si="22"/>
        <v>#VALUE!</v>
      </c>
      <c r="P44" s="243" t="e">
        <f>O44</f>
        <v>#VALUE!</v>
      </c>
      <c r="Q44" s="243"/>
      <c r="R44" s="243"/>
      <c r="S44" s="376" t="e">
        <f>1.04425*T42</f>
        <v>#VALUE!</v>
      </c>
      <c r="T44" s="274" t="e">
        <f>S44</f>
        <v>#VALUE!</v>
      </c>
      <c r="U44" s="275" t="e">
        <f>T44</f>
        <v>#VALUE!</v>
      </c>
      <c r="V44" s="274" t="e">
        <f t="shared" si="21"/>
        <v>#VALUE!</v>
      </c>
      <c r="W44" s="237" t="s">
        <v>45</v>
      </c>
    </row>
    <row r="45" spans="3:21" ht="14.25" thickTop="1">
      <c r="C45" s="276">
        <f aca="true" t="shared" si="26" ref="C45:I45">SUM(C26:C44)</f>
        <v>0</v>
      </c>
      <c r="D45" s="276">
        <f t="shared" si="26"/>
        <v>0</v>
      </c>
      <c r="E45" s="276">
        <f t="shared" si="26"/>
        <v>0</v>
      </c>
      <c r="F45" s="276">
        <f t="shared" si="26"/>
        <v>0</v>
      </c>
      <c r="G45" s="276">
        <f t="shared" si="26"/>
        <v>0</v>
      </c>
      <c r="H45" s="276">
        <f t="shared" si="26"/>
        <v>0</v>
      </c>
      <c r="I45" s="277">
        <f t="shared" si="26"/>
        <v>0</v>
      </c>
      <c r="S45" s="254" t="s">
        <v>150</v>
      </c>
      <c r="T45" s="254" t="s">
        <v>124</v>
      </c>
      <c r="U45" s="254" t="s">
        <v>151</v>
      </c>
    </row>
    <row r="47" spans="2:22" ht="14.25" thickBot="1">
      <c r="B47" s="278" t="s">
        <v>125</v>
      </c>
      <c r="C47" s="279" t="s">
        <v>64</v>
      </c>
      <c r="D47" s="254"/>
      <c r="E47" s="254"/>
      <c r="F47" s="254"/>
      <c r="Q47" s="280" t="s">
        <v>65</v>
      </c>
      <c r="R47" s="280"/>
      <c r="S47" s="280"/>
      <c r="T47" s="280" t="s">
        <v>66</v>
      </c>
      <c r="U47" s="280" t="s">
        <v>67</v>
      </c>
      <c r="V47" s="280"/>
    </row>
    <row r="48" spans="2:22" ht="15" thickBot="1" thickTop="1">
      <c r="B48" s="280" t="s">
        <v>126</v>
      </c>
      <c r="C48" s="280" t="s">
        <v>111</v>
      </c>
      <c r="D48" s="280" t="s">
        <v>21</v>
      </c>
      <c r="E48" s="280"/>
      <c r="F48" s="280" t="s">
        <v>70</v>
      </c>
      <c r="Q48" s="96" t="s">
        <v>71</v>
      </c>
      <c r="R48" s="97"/>
      <c r="S48" s="98" t="s">
        <v>72</v>
      </c>
      <c r="T48" s="4"/>
      <c r="U48" s="99"/>
      <c r="V48" s="100"/>
    </row>
    <row r="49" spans="2:22" ht="15" thickBot="1" thickTop="1">
      <c r="B49" s="96" t="s">
        <v>22</v>
      </c>
      <c r="C49" s="101" t="s">
        <v>73</v>
      </c>
      <c r="D49" s="102" t="s">
        <v>74</v>
      </c>
      <c r="E49" s="103"/>
      <c r="F49" s="97" t="s">
        <v>75</v>
      </c>
      <c r="G49" s="103"/>
      <c r="H49" s="97" t="s">
        <v>76</v>
      </c>
      <c r="I49" s="97" t="s">
        <v>77</v>
      </c>
      <c r="J49" s="97" t="s">
        <v>78</v>
      </c>
      <c r="K49" s="103"/>
      <c r="L49" s="97" t="s">
        <v>79</v>
      </c>
      <c r="M49" s="103"/>
      <c r="N49" s="104"/>
      <c r="O49" s="105" t="s">
        <v>80</v>
      </c>
      <c r="Q49" s="106" t="s">
        <v>22</v>
      </c>
      <c r="R49" s="107" t="s">
        <v>73</v>
      </c>
      <c r="S49" s="108" t="s">
        <v>74</v>
      </c>
      <c r="T49" s="109" t="s">
        <v>81</v>
      </c>
      <c r="U49" s="15" t="s">
        <v>82</v>
      </c>
      <c r="V49" s="110"/>
    </row>
    <row r="50" spans="2:22" ht="14.25" thickTop="1">
      <c r="B50" s="111">
        <v>0</v>
      </c>
      <c r="C50" s="281">
        <v>100000</v>
      </c>
      <c r="D50" s="282">
        <v>7604371</v>
      </c>
      <c r="E50" s="103"/>
      <c r="F50" s="103">
        <f aca="true" t="shared" si="27" ref="F50:F67">+D50-D51</f>
        <v>99618</v>
      </c>
      <c r="G50" s="103"/>
      <c r="H50" s="103">
        <f aca="true" t="shared" si="28" ref="H50:H67">+C51</f>
        <v>99519</v>
      </c>
      <c r="I50" s="103">
        <f aca="true" t="shared" si="29" ref="I50:I67">+C50-C51</f>
        <v>481</v>
      </c>
      <c r="J50" s="103">
        <f>+F50-H50</f>
        <v>99</v>
      </c>
      <c r="K50" s="103"/>
      <c r="L50" s="370">
        <f>+J50/I50</f>
        <v>0.20582120582120583</v>
      </c>
      <c r="M50" s="103"/>
      <c r="N50" s="103"/>
      <c r="O50" s="133">
        <f aca="true" t="shared" si="30" ref="O50:O68">1-L50</f>
        <v>0.7941787941787941</v>
      </c>
      <c r="Q50" s="116">
        <v>0</v>
      </c>
      <c r="R50" s="281">
        <v>100000</v>
      </c>
      <c r="S50" s="282">
        <v>7604371</v>
      </c>
      <c r="T50" s="4"/>
      <c r="U50" s="99"/>
      <c r="V50" s="100"/>
    </row>
    <row r="51" spans="2:22" ht="13.5">
      <c r="B51" s="116">
        <v>1</v>
      </c>
      <c r="C51" s="281">
        <v>99519</v>
      </c>
      <c r="D51" s="282">
        <v>7504753</v>
      </c>
      <c r="E51" s="118"/>
      <c r="F51" s="118">
        <f t="shared" si="27"/>
        <v>397603</v>
      </c>
      <c r="G51" s="118"/>
      <c r="H51" s="118">
        <f t="shared" si="28"/>
        <v>99318</v>
      </c>
      <c r="I51" s="118">
        <f t="shared" si="29"/>
        <v>201</v>
      </c>
      <c r="J51" s="118">
        <f>+F51-4*H51</f>
        <v>331</v>
      </c>
      <c r="K51" s="118"/>
      <c r="L51" s="371">
        <f>+J51/4/I51</f>
        <v>0.4116915422885572</v>
      </c>
      <c r="M51" s="118"/>
      <c r="N51" s="118"/>
      <c r="O51" s="135">
        <f t="shared" si="30"/>
        <v>0.5883084577114428</v>
      </c>
      <c r="Q51" s="116">
        <v>1</v>
      </c>
      <c r="R51" s="281">
        <v>99519</v>
      </c>
      <c r="S51" s="282">
        <v>7504753</v>
      </c>
      <c r="T51" s="16"/>
      <c r="U51" s="122"/>
      <c r="V51" s="123"/>
    </row>
    <row r="52" spans="2:22" ht="13.5">
      <c r="B52" s="116">
        <v>5</v>
      </c>
      <c r="C52" s="281">
        <v>99318</v>
      </c>
      <c r="D52" s="282">
        <v>7107150</v>
      </c>
      <c r="E52" s="118"/>
      <c r="F52" s="118">
        <f t="shared" si="27"/>
        <v>496289</v>
      </c>
      <c r="G52" s="118"/>
      <c r="H52" s="118">
        <f t="shared" si="28"/>
        <v>99212</v>
      </c>
      <c r="I52" s="118">
        <f t="shared" si="29"/>
        <v>106</v>
      </c>
      <c r="J52" s="118">
        <f aca="true" t="shared" si="31" ref="J52:J68">+F52-5*H52</f>
        <v>229</v>
      </c>
      <c r="K52" s="118"/>
      <c r="L52" s="371">
        <f aca="true" t="shared" si="32" ref="L52:L68">+J52/5/I52</f>
        <v>0.43207547169811317</v>
      </c>
      <c r="M52" s="118"/>
      <c r="N52" s="118"/>
      <c r="O52" s="135">
        <f t="shared" si="30"/>
        <v>0.5679245283018868</v>
      </c>
      <c r="Q52" s="116">
        <v>5</v>
      </c>
      <c r="R52" s="281">
        <v>99318</v>
      </c>
      <c r="S52" s="282">
        <v>7107150</v>
      </c>
      <c r="T52" s="16"/>
      <c r="U52" s="122"/>
      <c r="V52" s="123"/>
    </row>
    <row r="53" spans="2:22" ht="13.5">
      <c r="B53" s="116">
        <v>10</v>
      </c>
      <c r="C53" s="281">
        <v>99212</v>
      </c>
      <c r="D53" s="282">
        <v>6610861</v>
      </c>
      <c r="E53" s="118"/>
      <c r="F53" s="118">
        <f t="shared" si="27"/>
        <v>495890</v>
      </c>
      <c r="G53" s="118"/>
      <c r="H53" s="118">
        <f t="shared" si="28"/>
        <v>99125</v>
      </c>
      <c r="I53" s="118">
        <f t="shared" si="29"/>
        <v>87</v>
      </c>
      <c r="J53" s="118">
        <f t="shared" si="31"/>
        <v>265</v>
      </c>
      <c r="K53" s="118"/>
      <c r="L53" s="371">
        <f t="shared" si="32"/>
        <v>0.6091954022988506</v>
      </c>
      <c r="M53" s="118"/>
      <c r="N53" s="118"/>
      <c r="O53" s="135">
        <f t="shared" si="30"/>
        <v>0.3908045977011494</v>
      </c>
      <c r="Q53" s="116">
        <v>10</v>
      </c>
      <c r="R53" s="281">
        <v>99212</v>
      </c>
      <c r="S53" s="282">
        <v>6610861</v>
      </c>
      <c r="T53" s="16"/>
      <c r="U53" s="122"/>
      <c r="V53" s="123"/>
    </row>
    <row r="54" spans="2:22" ht="13.5">
      <c r="B54" s="116">
        <v>15</v>
      </c>
      <c r="C54" s="281">
        <v>99125</v>
      </c>
      <c r="D54" s="282">
        <v>6114971</v>
      </c>
      <c r="E54" s="118"/>
      <c r="F54" s="118">
        <f t="shared" si="27"/>
        <v>494945</v>
      </c>
      <c r="G54" s="118"/>
      <c r="H54" s="118">
        <f t="shared" si="28"/>
        <v>98821</v>
      </c>
      <c r="I54" s="118">
        <f t="shared" si="29"/>
        <v>304</v>
      </c>
      <c r="J54" s="118">
        <f t="shared" si="31"/>
        <v>840</v>
      </c>
      <c r="K54" s="118"/>
      <c r="L54" s="371">
        <f t="shared" si="32"/>
        <v>0.5526315789473685</v>
      </c>
      <c r="M54" s="118"/>
      <c r="N54" s="118"/>
      <c r="O54" s="135">
        <f t="shared" si="30"/>
        <v>0.4473684210526315</v>
      </c>
      <c r="Q54" s="116">
        <v>15</v>
      </c>
      <c r="R54" s="281">
        <v>99125</v>
      </c>
      <c r="S54" s="282">
        <v>6114971</v>
      </c>
      <c r="T54" s="116"/>
      <c r="U54" s="118"/>
      <c r="V54" s="120"/>
    </row>
    <row r="55" spans="2:22" ht="13.5">
      <c r="B55" s="116">
        <v>20</v>
      </c>
      <c r="C55" s="281">
        <v>98821</v>
      </c>
      <c r="D55" s="282">
        <v>5620026</v>
      </c>
      <c r="E55" s="118"/>
      <c r="F55" s="118">
        <f t="shared" si="27"/>
        <v>493129</v>
      </c>
      <c r="G55" s="118"/>
      <c r="H55" s="118">
        <f t="shared" si="28"/>
        <v>98431</v>
      </c>
      <c r="I55" s="118">
        <f t="shared" si="29"/>
        <v>390</v>
      </c>
      <c r="J55" s="118">
        <f t="shared" si="31"/>
        <v>974</v>
      </c>
      <c r="K55" s="118"/>
      <c r="L55" s="371">
        <f t="shared" si="32"/>
        <v>0.4994871794871795</v>
      </c>
      <c r="M55" s="118"/>
      <c r="N55" s="118"/>
      <c r="O55" s="135">
        <f t="shared" si="30"/>
        <v>0.5005128205128204</v>
      </c>
      <c r="Q55" s="116">
        <v>20</v>
      </c>
      <c r="R55" s="281">
        <v>98821</v>
      </c>
      <c r="S55" s="282">
        <v>5620026</v>
      </c>
      <c r="T55" s="116"/>
      <c r="U55" s="118"/>
      <c r="V55" s="120"/>
    </row>
    <row r="56" spans="2:22" ht="13.5">
      <c r="B56" s="116">
        <v>25</v>
      </c>
      <c r="C56" s="281">
        <v>98431</v>
      </c>
      <c r="D56" s="282">
        <v>5126897</v>
      </c>
      <c r="E56" s="118"/>
      <c r="F56" s="118">
        <f t="shared" si="27"/>
        <v>491245</v>
      </c>
      <c r="G56" s="118"/>
      <c r="H56" s="118">
        <f t="shared" si="28"/>
        <v>98070</v>
      </c>
      <c r="I56" s="118">
        <f t="shared" si="29"/>
        <v>361</v>
      </c>
      <c r="J56" s="118">
        <f t="shared" si="31"/>
        <v>895</v>
      </c>
      <c r="K56" s="118"/>
      <c r="L56" s="371">
        <f t="shared" si="32"/>
        <v>0.49584487534626037</v>
      </c>
      <c r="M56" s="118"/>
      <c r="N56" s="118"/>
      <c r="O56" s="135">
        <f t="shared" si="30"/>
        <v>0.5041551246537397</v>
      </c>
      <c r="Q56" s="116">
        <v>25</v>
      </c>
      <c r="R56" s="281">
        <v>98431</v>
      </c>
      <c r="S56" s="282">
        <v>5126897</v>
      </c>
      <c r="T56" s="116"/>
      <c r="U56" s="118"/>
      <c r="V56" s="120"/>
    </row>
    <row r="57" spans="2:22" ht="13.5">
      <c r="B57" s="116">
        <v>30</v>
      </c>
      <c r="C57" s="281">
        <v>98070</v>
      </c>
      <c r="D57" s="282">
        <v>4635652</v>
      </c>
      <c r="E57" s="118"/>
      <c r="F57" s="118">
        <f t="shared" si="27"/>
        <v>489381</v>
      </c>
      <c r="G57" s="118"/>
      <c r="H57" s="118">
        <f t="shared" si="28"/>
        <v>97665</v>
      </c>
      <c r="I57" s="118">
        <f t="shared" si="29"/>
        <v>405</v>
      </c>
      <c r="J57" s="118">
        <f t="shared" si="31"/>
        <v>1056</v>
      </c>
      <c r="K57" s="118"/>
      <c r="L57" s="371">
        <f t="shared" si="32"/>
        <v>0.5214814814814814</v>
      </c>
      <c r="M57" s="118"/>
      <c r="N57" s="118"/>
      <c r="O57" s="135">
        <f t="shared" si="30"/>
        <v>0.47851851851851857</v>
      </c>
      <c r="Q57" s="116">
        <v>30</v>
      </c>
      <c r="R57" s="281">
        <v>98070</v>
      </c>
      <c r="S57" s="282">
        <v>4635652</v>
      </c>
      <c r="T57" s="116"/>
      <c r="U57" s="118"/>
      <c r="V57" s="120"/>
    </row>
    <row r="58" spans="2:22" ht="13.5">
      <c r="B58" s="116">
        <v>35</v>
      </c>
      <c r="C58" s="281">
        <v>97665</v>
      </c>
      <c r="D58" s="282">
        <v>4146271</v>
      </c>
      <c r="E58" s="118"/>
      <c r="F58" s="118">
        <f t="shared" si="27"/>
        <v>486978</v>
      </c>
      <c r="G58" s="118"/>
      <c r="H58" s="118">
        <f t="shared" si="28"/>
        <v>97087</v>
      </c>
      <c r="I58" s="118">
        <f t="shared" si="29"/>
        <v>578</v>
      </c>
      <c r="J58" s="118">
        <f t="shared" si="31"/>
        <v>1543</v>
      </c>
      <c r="K58" s="118"/>
      <c r="L58" s="371">
        <f t="shared" si="32"/>
        <v>0.5339100346020762</v>
      </c>
      <c r="M58" s="118"/>
      <c r="N58" s="118"/>
      <c r="O58" s="135">
        <f t="shared" si="30"/>
        <v>0.4660899653979238</v>
      </c>
      <c r="Q58" s="116">
        <v>35</v>
      </c>
      <c r="R58" s="281">
        <v>97665</v>
      </c>
      <c r="S58" s="282">
        <v>4146271</v>
      </c>
      <c r="T58" s="116"/>
      <c r="U58" s="118"/>
      <c r="V58" s="120"/>
    </row>
    <row r="59" spans="2:22" ht="13.5">
      <c r="B59" s="116">
        <v>40</v>
      </c>
      <c r="C59" s="281">
        <v>97087</v>
      </c>
      <c r="D59" s="282">
        <v>3659293</v>
      </c>
      <c r="E59" s="118"/>
      <c r="F59" s="118">
        <f t="shared" si="27"/>
        <v>483332</v>
      </c>
      <c r="G59" s="118"/>
      <c r="H59" s="118">
        <f t="shared" si="28"/>
        <v>96175</v>
      </c>
      <c r="I59" s="118">
        <f t="shared" si="29"/>
        <v>912</v>
      </c>
      <c r="J59" s="118">
        <f t="shared" si="31"/>
        <v>2457</v>
      </c>
      <c r="K59" s="118"/>
      <c r="L59" s="371">
        <f t="shared" si="32"/>
        <v>0.5388157894736841</v>
      </c>
      <c r="M59" s="118"/>
      <c r="N59" s="118"/>
      <c r="O59" s="135">
        <f t="shared" si="30"/>
        <v>0.46118421052631586</v>
      </c>
      <c r="Q59" s="116">
        <v>40</v>
      </c>
      <c r="R59" s="281">
        <v>97087</v>
      </c>
      <c r="S59" s="282">
        <v>3659293</v>
      </c>
      <c r="T59" s="116"/>
      <c r="U59" s="118"/>
      <c r="V59" s="120"/>
    </row>
    <row r="60" spans="2:22" ht="13.5">
      <c r="B60" s="116">
        <v>45</v>
      </c>
      <c r="C60" s="281">
        <v>96175</v>
      </c>
      <c r="D60" s="282">
        <v>3175961</v>
      </c>
      <c r="E60" s="118"/>
      <c r="F60" s="118">
        <f t="shared" si="27"/>
        <v>477439</v>
      </c>
      <c r="G60" s="118"/>
      <c r="H60" s="118">
        <f t="shared" si="28"/>
        <v>94689</v>
      </c>
      <c r="I60" s="118">
        <f t="shared" si="29"/>
        <v>1486</v>
      </c>
      <c r="J60" s="118">
        <f t="shared" si="31"/>
        <v>3994</v>
      </c>
      <c r="K60" s="118"/>
      <c r="L60" s="371">
        <f t="shared" si="32"/>
        <v>0.537550471063257</v>
      </c>
      <c r="M60" s="118"/>
      <c r="N60" s="118"/>
      <c r="O60" s="135">
        <f t="shared" si="30"/>
        <v>0.46244952893674296</v>
      </c>
      <c r="Q60" s="116">
        <v>45</v>
      </c>
      <c r="R60" s="281">
        <v>96175</v>
      </c>
      <c r="S60" s="282">
        <v>3175961</v>
      </c>
      <c r="T60" s="116"/>
      <c r="U60" s="118"/>
      <c r="V60" s="120"/>
    </row>
    <row r="61" spans="2:22" ht="13.5">
      <c r="B61" s="116">
        <v>50</v>
      </c>
      <c r="C61" s="281">
        <v>94689</v>
      </c>
      <c r="D61" s="283">
        <v>2698522</v>
      </c>
      <c r="E61" s="118"/>
      <c r="F61" s="118">
        <f t="shared" si="27"/>
        <v>467936</v>
      </c>
      <c r="G61" s="118"/>
      <c r="H61" s="118">
        <f t="shared" si="28"/>
        <v>92284</v>
      </c>
      <c r="I61" s="118">
        <f t="shared" si="29"/>
        <v>2405</v>
      </c>
      <c r="J61" s="118">
        <f t="shared" si="31"/>
        <v>6516</v>
      </c>
      <c r="K61" s="118"/>
      <c r="L61" s="371">
        <f t="shared" si="32"/>
        <v>0.5418711018711019</v>
      </c>
      <c r="M61" s="118"/>
      <c r="N61" s="118"/>
      <c r="O61" s="135">
        <f t="shared" si="30"/>
        <v>0.4581288981288981</v>
      </c>
      <c r="Q61" s="116">
        <v>50</v>
      </c>
      <c r="R61" s="281">
        <v>94689</v>
      </c>
      <c r="S61" s="283">
        <v>2698522</v>
      </c>
      <c r="T61" s="116"/>
      <c r="U61" s="118"/>
      <c r="V61" s="120"/>
    </row>
    <row r="62" spans="2:22" ht="13.5">
      <c r="B62" s="116">
        <v>55</v>
      </c>
      <c r="C62" s="281">
        <v>92284</v>
      </c>
      <c r="D62" s="283">
        <v>2230586</v>
      </c>
      <c r="E62" s="118"/>
      <c r="F62" s="118">
        <f t="shared" si="27"/>
        <v>452242</v>
      </c>
      <c r="G62" s="118"/>
      <c r="H62" s="118">
        <f t="shared" si="28"/>
        <v>88349</v>
      </c>
      <c r="I62" s="118">
        <f t="shared" si="29"/>
        <v>3935</v>
      </c>
      <c r="J62" s="118">
        <f t="shared" si="31"/>
        <v>10497</v>
      </c>
      <c r="K62" s="118"/>
      <c r="L62" s="371">
        <f t="shared" si="32"/>
        <v>0.5335196950444727</v>
      </c>
      <c r="M62" s="118"/>
      <c r="N62" s="118"/>
      <c r="O62" s="135">
        <f t="shared" si="30"/>
        <v>0.4664803049555273</v>
      </c>
      <c r="Q62" s="116">
        <v>55</v>
      </c>
      <c r="R62" s="281">
        <v>92284</v>
      </c>
      <c r="S62" s="283">
        <v>2230586</v>
      </c>
      <c r="T62" s="116"/>
      <c r="U62" s="118"/>
      <c r="V62" s="120"/>
    </row>
    <row r="63" spans="2:22" ht="13.5">
      <c r="B63" s="116">
        <v>60</v>
      </c>
      <c r="C63" s="281">
        <v>88349</v>
      </c>
      <c r="D63" s="283">
        <v>1778344</v>
      </c>
      <c r="E63" s="118"/>
      <c r="F63" s="118">
        <f t="shared" si="27"/>
        <v>428389</v>
      </c>
      <c r="G63" s="118"/>
      <c r="H63" s="118">
        <f t="shared" si="28"/>
        <v>82716</v>
      </c>
      <c r="I63" s="118">
        <f t="shared" si="29"/>
        <v>5633</v>
      </c>
      <c r="J63" s="118">
        <f t="shared" si="31"/>
        <v>14809</v>
      </c>
      <c r="K63" s="118"/>
      <c r="L63" s="371">
        <f t="shared" si="32"/>
        <v>0.525794425705663</v>
      </c>
      <c r="M63" s="118"/>
      <c r="N63" s="118"/>
      <c r="O63" s="135">
        <f t="shared" si="30"/>
        <v>0.47420557429433696</v>
      </c>
      <c r="Q63" s="116">
        <v>60</v>
      </c>
      <c r="R63" s="281">
        <v>88349</v>
      </c>
      <c r="S63" s="283">
        <v>1778344</v>
      </c>
      <c r="T63" s="116"/>
      <c r="U63" s="118"/>
      <c r="V63" s="120"/>
    </row>
    <row r="64" spans="2:22" ht="13.5">
      <c r="B64" s="116">
        <v>65</v>
      </c>
      <c r="C64" s="281">
        <v>82716</v>
      </c>
      <c r="D64" s="283">
        <v>1349955</v>
      </c>
      <c r="E64" s="118"/>
      <c r="F64" s="118">
        <f t="shared" si="27"/>
        <v>395001</v>
      </c>
      <c r="G64" s="118"/>
      <c r="H64" s="118">
        <f t="shared" si="28"/>
        <v>74819</v>
      </c>
      <c r="I64" s="118">
        <f t="shared" si="29"/>
        <v>7897</v>
      </c>
      <c r="J64" s="118">
        <f t="shared" si="31"/>
        <v>20906</v>
      </c>
      <c r="K64" s="118"/>
      <c r="L64" s="371">
        <f t="shared" si="32"/>
        <v>0.5294668861593009</v>
      </c>
      <c r="M64" s="118"/>
      <c r="N64" s="118"/>
      <c r="O64" s="135">
        <f t="shared" si="30"/>
        <v>0.47053311384069907</v>
      </c>
      <c r="Q64" s="116">
        <v>65</v>
      </c>
      <c r="R64" s="281">
        <v>82716</v>
      </c>
      <c r="S64" s="283">
        <v>1349955</v>
      </c>
      <c r="T64" s="116"/>
      <c r="U64" s="118"/>
      <c r="V64" s="120"/>
    </row>
    <row r="65" spans="2:22" ht="13.5">
      <c r="B65" s="116">
        <v>70</v>
      </c>
      <c r="C65" s="281">
        <v>74819</v>
      </c>
      <c r="D65" s="283">
        <v>954954</v>
      </c>
      <c r="E65" s="118"/>
      <c r="F65" s="118">
        <f t="shared" si="27"/>
        <v>346909</v>
      </c>
      <c r="G65" s="118"/>
      <c r="H65" s="118">
        <f t="shared" si="28"/>
        <v>63264</v>
      </c>
      <c r="I65" s="118">
        <f t="shared" si="29"/>
        <v>11555</v>
      </c>
      <c r="J65" s="118">
        <f t="shared" si="31"/>
        <v>30589</v>
      </c>
      <c r="K65" s="118"/>
      <c r="L65" s="371">
        <f t="shared" si="32"/>
        <v>0.5294504543487668</v>
      </c>
      <c r="M65" s="118"/>
      <c r="N65" s="118"/>
      <c r="O65" s="135">
        <f t="shared" si="30"/>
        <v>0.4705495456512332</v>
      </c>
      <c r="Q65" s="116">
        <v>70</v>
      </c>
      <c r="R65" s="281">
        <v>74819</v>
      </c>
      <c r="S65" s="283">
        <v>954954</v>
      </c>
      <c r="T65" s="116"/>
      <c r="U65" s="118"/>
      <c r="V65" s="120"/>
    </row>
    <row r="66" spans="2:22" ht="13.5">
      <c r="B66" s="116">
        <v>75</v>
      </c>
      <c r="C66" s="281">
        <v>63264</v>
      </c>
      <c r="D66" s="283">
        <v>608045</v>
      </c>
      <c r="E66" s="118"/>
      <c r="F66" s="118">
        <f t="shared" si="27"/>
        <v>278014</v>
      </c>
      <c r="G66" s="118"/>
      <c r="H66" s="118">
        <f t="shared" si="28"/>
        <v>47205</v>
      </c>
      <c r="I66" s="118">
        <f t="shared" si="29"/>
        <v>16059</v>
      </c>
      <c r="J66" s="118">
        <f t="shared" si="31"/>
        <v>41989</v>
      </c>
      <c r="K66" s="118"/>
      <c r="L66" s="371">
        <f t="shared" si="32"/>
        <v>0.5229341802104739</v>
      </c>
      <c r="M66" s="118"/>
      <c r="N66" s="118"/>
      <c r="O66" s="135">
        <f t="shared" si="30"/>
        <v>0.4770658197895261</v>
      </c>
      <c r="Q66" s="116">
        <v>75</v>
      </c>
      <c r="R66" s="281">
        <v>63264</v>
      </c>
      <c r="S66" s="283">
        <v>608045</v>
      </c>
      <c r="T66" s="116"/>
      <c r="U66" s="118"/>
      <c r="V66" s="120"/>
    </row>
    <row r="67" spans="2:22" ht="13.5">
      <c r="B67" s="116">
        <v>80</v>
      </c>
      <c r="C67" s="281">
        <v>47205</v>
      </c>
      <c r="D67" s="283">
        <v>330031</v>
      </c>
      <c r="E67" s="118"/>
      <c r="F67" s="118">
        <f t="shared" si="27"/>
        <v>188653</v>
      </c>
      <c r="G67" s="118"/>
      <c r="H67" s="118">
        <f t="shared" si="28"/>
        <v>28169</v>
      </c>
      <c r="I67" s="118">
        <f t="shared" si="29"/>
        <v>19036</v>
      </c>
      <c r="J67" s="118">
        <f t="shared" si="31"/>
        <v>47808</v>
      </c>
      <c r="K67" s="118"/>
      <c r="L67" s="371">
        <f t="shared" si="32"/>
        <v>0.5022903971422568</v>
      </c>
      <c r="M67" s="118"/>
      <c r="N67" s="118"/>
      <c r="O67" s="135">
        <f t="shared" si="30"/>
        <v>0.49770960285774324</v>
      </c>
      <c r="Q67" s="116">
        <v>80</v>
      </c>
      <c r="R67" s="281">
        <v>47205</v>
      </c>
      <c r="S67" s="283">
        <v>330031</v>
      </c>
      <c r="T67" s="116"/>
      <c r="U67" s="118"/>
      <c r="V67" s="120"/>
    </row>
    <row r="68" spans="2:22" ht="14.25" thickBot="1">
      <c r="B68" s="116">
        <v>85</v>
      </c>
      <c r="C68" s="281">
        <v>28169</v>
      </c>
      <c r="D68" s="283">
        <v>141378</v>
      </c>
      <c r="E68" s="118"/>
      <c r="F68" s="118" t="e">
        <f>+D68-D48</f>
        <v>#VALUE!</v>
      </c>
      <c r="G68" s="118"/>
      <c r="H68" s="118" t="s">
        <v>127</v>
      </c>
      <c r="I68" s="118" t="e">
        <f>+C68-C48</f>
        <v>#VALUE!</v>
      </c>
      <c r="J68" s="118" t="e">
        <f t="shared" si="31"/>
        <v>#VALUE!</v>
      </c>
      <c r="K68" s="118"/>
      <c r="L68" s="371" t="e">
        <f t="shared" si="32"/>
        <v>#VALUE!</v>
      </c>
      <c r="M68" s="118"/>
      <c r="N68" s="118"/>
      <c r="O68" s="135" t="e">
        <f t="shared" si="30"/>
        <v>#VALUE!</v>
      </c>
      <c r="Q68" s="116">
        <v>85</v>
      </c>
      <c r="R68" s="281">
        <v>28169</v>
      </c>
      <c r="S68" s="283">
        <v>141378</v>
      </c>
      <c r="T68" s="126">
        <f>+S67-S68</f>
        <v>188653</v>
      </c>
      <c r="U68" s="284">
        <f>+S68/T68</f>
        <v>0.7494076426030861</v>
      </c>
      <c r="V68" s="127"/>
    </row>
    <row r="69" spans="2:22" ht="15" thickBot="1" thickTop="1">
      <c r="B69" s="126"/>
      <c r="C69" s="285" t="s">
        <v>128</v>
      </c>
      <c r="D69" s="286"/>
      <c r="E69" s="128"/>
      <c r="F69" s="128"/>
      <c r="G69" s="128"/>
      <c r="H69" s="128"/>
      <c r="I69" s="128"/>
      <c r="J69" s="128"/>
      <c r="K69" s="128"/>
      <c r="L69" s="372"/>
      <c r="M69" s="128"/>
      <c r="N69" s="128"/>
      <c r="O69" s="287"/>
      <c r="Q69" s="111"/>
      <c r="R69" s="111"/>
      <c r="S69" s="104"/>
      <c r="T69" s="116"/>
      <c r="U69" s="118"/>
      <c r="V69" s="120"/>
    </row>
    <row r="70" spans="2:22" ht="15" thickBot="1" thickTop="1">
      <c r="B70" s="130" t="s">
        <v>47</v>
      </c>
      <c r="C70" s="101" t="s">
        <v>73</v>
      </c>
      <c r="D70" s="15" t="s">
        <v>74</v>
      </c>
      <c r="E70" s="118"/>
      <c r="F70" s="15" t="s">
        <v>75</v>
      </c>
      <c r="G70" s="118"/>
      <c r="H70" s="15" t="s">
        <v>76</v>
      </c>
      <c r="I70" s="15" t="s">
        <v>77</v>
      </c>
      <c r="J70" s="15" t="s">
        <v>78</v>
      </c>
      <c r="K70" s="118"/>
      <c r="L70" s="15" t="s">
        <v>79</v>
      </c>
      <c r="M70" s="118"/>
      <c r="N70" s="120"/>
      <c r="O70" s="131" t="s">
        <v>80</v>
      </c>
      <c r="Q70" s="106" t="s">
        <v>47</v>
      </c>
      <c r="R70" s="106" t="s">
        <v>73</v>
      </c>
      <c r="S70" s="108" t="s">
        <v>74</v>
      </c>
      <c r="T70" s="116"/>
      <c r="U70" s="118"/>
      <c r="V70" s="120"/>
    </row>
    <row r="71" spans="2:22" ht="14.25" thickTop="1">
      <c r="B71" s="111">
        <v>0</v>
      </c>
      <c r="C71" s="288">
        <v>100000</v>
      </c>
      <c r="D71" s="289">
        <v>8206643</v>
      </c>
      <c r="E71" s="103"/>
      <c r="F71" s="103">
        <f aca="true" t="shared" si="33" ref="F71:F88">+D71-D72</f>
        <v>99664</v>
      </c>
      <c r="G71" s="103"/>
      <c r="H71" s="103">
        <f aca="true" t="shared" si="34" ref="H71:H88">+C72</f>
        <v>99579</v>
      </c>
      <c r="I71" s="103">
        <f aca="true" t="shared" si="35" ref="I71:I88">+C71-C72</f>
        <v>421</v>
      </c>
      <c r="J71" s="103">
        <f>+F71-H71</f>
        <v>85</v>
      </c>
      <c r="K71" s="103"/>
      <c r="L71" s="373">
        <f>+J71/I71</f>
        <v>0.20190023752969122</v>
      </c>
      <c r="M71" s="103"/>
      <c r="N71" s="104"/>
      <c r="O71" s="115">
        <f aca="true" t="shared" si="36" ref="O71:O89">1-L71</f>
        <v>0.7980997624703088</v>
      </c>
      <c r="Q71" s="116">
        <v>0</v>
      </c>
      <c r="R71" s="288">
        <v>100000</v>
      </c>
      <c r="S71" s="289">
        <v>8206643</v>
      </c>
      <c r="T71" s="111"/>
      <c r="U71" s="103"/>
      <c r="V71" s="104"/>
    </row>
    <row r="72" spans="2:22" ht="13.5">
      <c r="B72" s="116">
        <v>1</v>
      </c>
      <c r="C72" s="281">
        <v>99579</v>
      </c>
      <c r="D72" s="282">
        <v>8106979</v>
      </c>
      <c r="E72" s="118"/>
      <c r="F72" s="118">
        <f t="shared" si="33"/>
        <v>397940</v>
      </c>
      <c r="G72" s="118"/>
      <c r="H72" s="118">
        <f t="shared" si="34"/>
        <v>99426</v>
      </c>
      <c r="I72" s="118">
        <f t="shared" si="35"/>
        <v>153</v>
      </c>
      <c r="J72" s="118">
        <f>+F72-4*H72</f>
        <v>236</v>
      </c>
      <c r="K72" s="118"/>
      <c r="L72" s="374">
        <f>+J72/4/I72</f>
        <v>0.38562091503267976</v>
      </c>
      <c r="M72" s="118"/>
      <c r="N72" s="120"/>
      <c r="O72" s="121">
        <f t="shared" si="36"/>
        <v>0.6143790849673203</v>
      </c>
      <c r="Q72" s="116">
        <v>1</v>
      </c>
      <c r="R72" s="281">
        <v>99579</v>
      </c>
      <c r="S72" s="282">
        <v>8106979</v>
      </c>
      <c r="T72" s="116"/>
      <c r="U72" s="118"/>
      <c r="V72" s="120"/>
    </row>
    <row r="73" spans="2:22" ht="13.5">
      <c r="B73" s="116">
        <v>5</v>
      </c>
      <c r="C73" s="281">
        <v>99426</v>
      </c>
      <c r="D73" s="282">
        <v>7709039</v>
      </c>
      <c r="E73" s="118"/>
      <c r="F73" s="118">
        <f t="shared" si="33"/>
        <v>496936</v>
      </c>
      <c r="G73" s="118"/>
      <c r="H73" s="118">
        <f t="shared" si="34"/>
        <v>99355</v>
      </c>
      <c r="I73" s="118">
        <f t="shared" si="35"/>
        <v>71</v>
      </c>
      <c r="J73" s="118">
        <f aca="true" t="shared" si="37" ref="J73:J89">+F73-5*H73</f>
        <v>161</v>
      </c>
      <c r="K73" s="118"/>
      <c r="L73" s="374">
        <f aca="true" t="shared" si="38" ref="L73:L89">+J73/5/I73</f>
        <v>0.45352112676056344</v>
      </c>
      <c r="M73" s="118"/>
      <c r="N73" s="120"/>
      <c r="O73" s="121">
        <f t="shared" si="36"/>
        <v>0.5464788732394366</v>
      </c>
      <c r="Q73" s="116">
        <v>5</v>
      </c>
      <c r="R73" s="281">
        <v>99426</v>
      </c>
      <c r="S73" s="282">
        <v>7709039</v>
      </c>
      <c r="T73" s="116"/>
      <c r="U73" s="118"/>
      <c r="V73" s="120"/>
    </row>
    <row r="74" spans="2:22" ht="13.5">
      <c r="B74" s="116">
        <v>10</v>
      </c>
      <c r="C74" s="281">
        <v>99355</v>
      </c>
      <c r="D74" s="282">
        <v>7212103</v>
      </c>
      <c r="E74" s="118"/>
      <c r="F74" s="118">
        <f t="shared" si="33"/>
        <v>496640</v>
      </c>
      <c r="G74" s="118"/>
      <c r="H74" s="118">
        <f t="shared" si="34"/>
        <v>99297</v>
      </c>
      <c r="I74" s="118">
        <f t="shared" si="35"/>
        <v>58</v>
      </c>
      <c r="J74" s="118">
        <f t="shared" si="37"/>
        <v>155</v>
      </c>
      <c r="K74" s="118"/>
      <c r="L74" s="374">
        <f t="shared" si="38"/>
        <v>0.5344827586206896</v>
      </c>
      <c r="M74" s="118"/>
      <c r="N74" s="120"/>
      <c r="O74" s="121">
        <f t="shared" si="36"/>
        <v>0.4655172413793104</v>
      </c>
      <c r="Q74" s="116">
        <v>10</v>
      </c>
      <c r="R74" s="281">
        <v>99355</v>
      </c>
      <c r="S74" s="282">
        <v>7212103</v>
      </c>
      <c r="T74" s="116"/>
      <c r="U74" s="118"/>
      <c r="V74" s="120"/>
    </row>
    <row r="75" spans="2:22" ht="13.5">
      <c r="B75" s="116">
        <v>15</v>
      </c>
      <c r="C75" s="281">
        <v>99297</v>
      </c>
      <c r="D75" s="282">
        <v>6715463</v>
      </c>
      <c r="E75" s="118"/>
      <c r="F75" s="118">
        <f t="shared" si="33"/>
        <v>496229</v>
      </c>
      <c r="G75" s="118"/>
      <c r="H75" s="118">
        <f t="shared" si="34"/>
        <v>99185</v>
      </c>
      <c r="I75" s="118">
        <f t="shared" si="35"/>
        <v>112</v>
      </c>
      <c r="J75" s="118">
        <f t="shared" si="37"/>
        <v>304</v>
      </c>
      <c r="K75" s="118"/>
      <c r="L75" s="374">
        <f t="shared" si="38"/>
        <v>0.5428571428571428</v>
      </c>
      <c r="M75" s="118"/>
      <c r="N75" s="120"/>
      <c r="O75" s="121">
        <f t="shared" si="36"/>
        <v>0.4571428571428572</v>
      </c>
      <c r="Q75" s="116">
        <v>15</v>
      </c>
      <c r="R75" s="281">
        <v>99297</v>
      </c>
      <c r="S75" s="282">
        <v>6715463</v>
      </c>
      <c r="T75" s="116"/>
      <c r="U75" s="118"/>
      <c r="V75" s="120"/>
    </row>
    <row r="76" spans="2:22" ht="13.5">
      <c r="B76" s="116">
        <v>20</v>
      </c>
      <c r="C76" s="281">
        <v>99185</v>
      </c>
      <c r="D76" s="282">
        <v>6219234</v>
      </c>
      <c r="E76" s="118"/>
      <c r="F76" s="118">
        <f t="shared" si="33"/>
        <v>495555</v>
      </c>
      <c r="G76" s="118"/>
      <c r="H76" s="118">
        <f t="shared" si="34"/>
        <v>99034</v>
      </c>
      <c r="I76" s="118">
        <f t="shared" si="35"/>
        <v>151</v>
      </c>
      <c r="J76" s="118">
        <f t="shared" si="37"/>
        <v>385</v>
      </c>
      <c r="K76" s="118"/>
      <c r="L76" s="374">
        <f t="shared" si="38"/>
        <v>0.5099337748344371</v>
      </c>
      <c r="M76" s="118"/>
      <c r="N76" s="120"/>
      <c r="O76" s="121">
        <f t="shared" si="36"/>
        <v>0.49006622516556286</v>
      </c>
      <c r="Q76" s="116">
        <v>20</v>
      </c>
      <c r="R76" s="281">
        <v>99185</v>
      </c>
      <c r="S76" s="282">
        <v>6219234</v>
      </c>
      <c r="T76" s="116"/>
      <c r="U76" s="118"/>
      <c r="V76" s="120"/>
    </row>
    <row r="77" spans="2:22" ht="13.5">
      <c r="B77" s="116">
        <v>25</v>
      </c>
      <c r="C77" s="281">
        <v>99034</v>
      </c>
      <c r="D77" s="282">
        <v>5723679</v>
      </c>
      <c r="E77" s="118"/>
      <c r="F77" s="118">
        <f t="shared" si="33"/>
        <v>494749</v>
      </c>
      <c r="G77" s="118"/>
      <c r="H77" s="118">
        <f t="shared" si="34"/>
        <v>98861</v>
      </c>
      <c r="I77" s="118">
        <f t="shared" si="35"/>
        <v>173</v>
      </c>
      <c r="J77" s="118">
        <f t="shared" si="37"/>
        <v>444</v>
      </c>
      <c r="K77" s="118"/>
      <c r="L77" s="374">
        <f t="shared" si="38"/>
        <v>0.5132947976878612</v>
      </c>
      <c r="M77" s="118"/>
      <c r="N77" s="120"/>
      <c r="O77" s="121">
        <f t="shared" si="36"/>
        <v>0.48670520231213876</v>
      </c>
      <c r="Q77" s="116">
        <v>25</v>
      </c>
      <c r="R77" s="281">
        <v>99034</v>
      </c>
      <c r="S77" s="282">
        <v>5723679</v>
      </c>
      <c r="T77" s="116"/>
      <c r="U77" s="118"/>
      <c r="V77" s="120"/>
    </row>
    <row r="78" spans="2:22" ht="13.5">
      <c r="B78" s="116">
        <v>30</v>
      </c>
      <c r="C78" s="281">
        <v>98861</v>
      </c>
      <c r="D78" s="282">
        <v>5228930</v>
      </c>
      <c r="E78" s="118"/>
      <c r="F78" s="118">
        <f t="shared" si="33"/>
        <v>493769</v>
      </c>
      <c r="G78" s="118"/>
      <c r="H78" s="118">
        <f t="shared" si="34"/>
        <v>98633</v>
      </c>
      <c r="I78" s="118">
        <f t="shared" si="35"/>
        <v>228</v>
      </c>
      <c r="J78" s="118">
        <f t="shared" si="37"/>
        <v>604</v>
      </c>
      <c r="K78" s="118"/>
      <c r="L78" s="374">
        <f t="shared" si="38"/>
        <v>0.5298245614035088</v>
      </c>
      <c r="M78" s="118"/>
      <c r="N78" s="120"/>
      <c r="O78" s="121">
        <f t="shared" si="36"/>
        <v>0.47017543859649125</v>
      </c>
      <c r="Q78" s="116">
        <v>30</v>
      </c>
      <c r="R78" s="281">
        <v>98861</v>
      </c>
      <c r="S78" s="282">
        <v>5228930</v>
      </c>
      <c r="T78" s="116"/>
      <c r="U78" s="118"/>
      <c r="V78" s="120"/>
    </row>
    <row r="79" spans="2:22" ht="13.5">
      <c r="B79" s="116">
        <v>35</v>
      </c>
      <c r="C79" s="281">
        <v>98633</v>
      </c>
      <c r="D79" s="282">
        <v>4735161</v>
      </c>
      <c r="E79" s="118"/>
      <c r="F79" s="118">
        <f t="shared" si="33"/>
        <v>492369</v>
      </c>
      <c r="G79" s="118"/>
      <c r="H79" s="118">
        <f t="shared" si="34"/>
        <v>98290</v>
      </c>
      <c r="I79" s="118">
        <f t="shared" si="35"/>
        <v>343</v>
      </c>
      <c r="J79" s="118">
        <f t="shared" si="37"/>
        <v>919</v>
      </c>
      <c r="K79" s="118"/>
      <c r="L79" s="374">
        <f t="shared" si="38"/>
        <v>0.5358600583090379</v>
      </c>
      <c r="M79" s="118"/>
      <c r="N79" s="120"/>
      <c r="O79" s="121">
        <f t="shared" si="36"/>
        <v>0.46413994169096207</v>
      </c>
      <c r="Q79" s="116">
        <v>35</v>
      </c>
      <c r="R79" s="281">
        <v>98633</v>
      </c>
      <c r="S79" s="282">
        <v>4735161</v>
      </c>
      <c r="T79" s="116"/>
      <c r="U79" s="118"/>
      <c r="V79" s="120"/>
    </row>
    <row r="80" spans="2:22" ht="13.5">
      <c r="B80" s="116">
        <v>40</v>
      </c>
      <c r="C80" s="281">
        <v>98290</v>
      </c>
      <c r="D80" s="282">
        <v>4242792</v>
      </c>
      <c r="E80" s="118"/>
      <c r="F80" s="118">
        <f t="shared" si="33"/>
        <v>490228</v>
      </c>
      <c r="G80" s="118"/>
      <c r="H80" s="118">
        <f t="shared" si="34"/>
        <v>97766</v>
      </c>
      <c r="I80" s="118">
        <f t="shared" si="35"/>
        <v>524</v>
      </c>
      <c r="J80" s="118">
        <f t="shared" si="37"/>
        <v>1398</v>
      </c>
      <c r="K80" s="118"/>
      <c r="L80" s="374">
        <f t="shared" si="38"/>
        <v>0.5335877862595421</v>
      </c>
      <c r="M80" s="118"/>
      <c r="N80" s="120"/>
      <c r="O80" s="121">
        <f t="shared" si="36"/>
        <v>0.46641221374045794</v>
      </c>
      <c r="Q80" s="116">
        <v>40</v>
      </c>
      <c r="R80" s="281">
        <v>98290</v>
      </c>
      <c r="S80" s="282">
        <v>4242792</v>
      </c>
      <c r="T80" s="116"/>
      <c r="U80" s="118"/>
      <c r="V80" s="120"/>
    </row>
    <row r="81" spans="2:22" ht="13.5">
      <c r="B81" s="116">
        <v>45</v>
      </c>
      <c r="C81" s="281">
        <v>97766</v>
      </c>
      <c r="D81" s="282">
        <v>3752564</v>
      </c>
      <c r="E81" s="118"/>
      <c r="F81" s="118">
        <f t="shared" si="33"/>
        <v>486983</v>
      </c>
      <c r="G81" s="118"/>
      <c r="H81" s="118">
        <f t="shared" si="34"/>
        <v>96971</v>
      </c>
      <c r="I81" s="118">
        <f t="shared" si="35"/>
        <v>795</v>
      </c>
      <c r="J81" s="118">
        <f t="shared" si="37"/>
        <v>2128</v>
      </c>
      <c r="K81" s="118"/>
      <c r="L81" s="374">
        <f t="shared" si="38"/>
        <v>0.5353459119496856</v>
      </c>
      <c r="M81" s="118"/>
      <c r="N81" s="120"/>
      <c r="O81" s="121">
        <f t="shared" si="36"/>
        <v>0.4646540880503144</v>
      </c>
      <c r="Q81" s="116">
        <v>45</v>
      </c>
      <c r="R81" s="281">
        <v>97766</v>
      </c>
      <c r="S81" s="282">
        <v>3752564</v>
      </c>
      <c r="T81" s="116"/>
      <c r="U81" s="118"/>
      <c r="V81" s="120"/>
    </row>
    <row r="82" spans="2:22" ht="13.5">
      <c r="B82" s="116">
        <v>50</v>
      </c>
      <c r="C82" s="281">
        <v>96971</v>
      </c>
      <c r="D82" s="283">
        <v>3265581</v>
      </c>
      <c r="E82" s="118"/>
      <c r="F82" s="118">
        <f t="shared" si="33"/>
        <v>482000</v>
      </c>
      <c r="G82" s="118"/>
      <c r="H82" s="118">
        <f t="shared" si="34"/>
        <v>95750</v>
      </c>
      <c r="I82" s="118">
        <f t="shared" si="35"/>
        <v>1221</v>
      </c>
      <c r="J82" s="118">
        <f t="shared" si="37"/>
        <v>3250</v>
      </c>
      <c r="K82" s="118"/>
      <c r="L82" s="374">
        <f t="shared" si="38"/>
        <v>0.5323505323505323</v>
      </c>
      <c r="M82" s="118"/>
      <c r="N82" s="120"/>
      <c r="O82" s="121">
        <f t="shared" si="36"/>
        <v>0.4676494676494677</v>
      </c>
      <c r="Q82" s="116">
        <v>50</v>
      </c>
      <c r="R82" s="281">
        <v>96971</v>
      </c>
      <c r="S82" s="283">
        <v>3265581</v>
      </c>
      <c r="T82" s="116"/>
      <c r="U82" s="118"/>
      <c r="V82" s="120"/>
    </row>
    <row r="83" spans="2:22" ht="13.5">
      <c r="B83" s="116">
        <v>55</v>
      </c>
      <c r="C83" s="281">
        <v>95750</v>
      </c>
      <c r="D83" s="283">
        <v>2783581</v>
      </c>
      <c r="E83" s="118"/>
      <c r="F83" s="118">
        <f t="shared" si="33"/>
        <v>474541</v>
      </c>
      <c r="G83" s="118"/>
      <c r="H83" s="118">
        <f t="shared" si="34"/>
        <v>93961</v>
      </c>
      <c r="I83" s="118">
        <f t="shared" si="35"/>
        <v>1789</v>
      </c>
      <c r="J83" s="118">
        <f t="shared" si="37"/>
        <v>4736</v>
      </c>
      <c r="K83" s="118"/>
      <c r="L83" s="374">
        <f t="shared" si="38"/>
        <v>0.5294577976523197</v>
      </c>
      <c r="M83" s="118"/>
      <c r="N83" s="120"/>
      <c r="O83" s="121">
        <f t="shared" si="36"/>
        <v>0.4705422023476803</v>
      </c>
      <c r="Q83" s="116">
        <v>55</v>
      </c>
      <c r="R83" s="281">
        <v>95750</v>
      </c>
      <c r="S83" s="283">
        <v>2783581</v>
      </c>
      <c r="T83" s="116"/>
      <c r="U83" s="118"/>
      <c r="V83" s="120"/>
    </row>
    <row r="84" spans="2:22" ht="13.5">
      <c r="B84" s="116">
        <v>60</v>
      </c>
      <c r="C84" s="281">
        <v>93961</v>
      </c>
      <c r="D84" s="283">
        <v>2309040</v>
      </c>
      <c r="E84" s="118"/>
      <c r="F84" s="118">
        <f t="shared" si="33"/>
        <v>463639</v>
      </c>
      <c r="G84" s="118"/>
      <c r="H84" s="118">
        <f t="shared" si="34"/>
        <v>91315</v>
      </c>
      <c r="I84" s="118">
        <f t="shared" si="35"/>
        <v>2646</v>
      </c>
      <c r="J84" s="118">
        <f t="shared" si="37"/>
        <v>7064</v>
      </c>
      <c r="K84" s="118"/>
      <c r="L84" s="374">
        <f t="shared" si="38"/>
        <v>0.5339380196523054</v>
      </c>
      <c r="M84" s="118"/>
      <c r="N84" s="120"/>
      <c r="O84" s="121">
        <f t="shared" si="36"/>
        <v>0.46606198034769464</v>
      </c>
      <c r="Q84" s="116">
        <v>60</v>
      </c>
      <c r="R84" s="281">
        <v>93961</v>
      </c>
      <c r="S84" s="283">
        <v>2309040</v>
      </c>
      <c r="T84" s="116"/>
      <c r="U84" s="118"/>
      <c r="V84" s="120"/>
    </row>
    <row r="85" spans="2:22" ht="13.5">
      <c r="B85" s="116">
        <v>65</v>
      </c>
      <c r="C85" s="281">
        <v>91315</v>
      </c>
      <c r="D85" s="283">
        <v>1845401</v>
      </c>
      <c r="E85" s="118"/>
      <c r="F85" s="118">
        <f t="shared" si="33"/>
        <v>446875</v>
      </c>
      <c r="G85" s="118"/>
      <c r="H85" s="118">
        <f t="shared" si="34"/>
        <v>87100</v>
      </c>
      <c r="I85" s="118">
        <f t="shared" si="35"/>
        <v>4215</v>
      </c>
      <c r="J85" s="118">
        <f t="shared" si="37"/>
        <v>11375</v>
      </c>
      <c r="K85" s="118"/>
      <c r="L85" s="374">
        <f t="shared" si="38"/>
        <v>0.5397390272835113</v>
      </c>
      <c r="M85" s="118"/>
      <c r="N85" s="120"/>
      <c r="O85" s="121">
        <f t="shared" si="36"/>
        <v>0.4602609727164887</v>
      </c>
      <c r="Q85" s="116">
        <v>65</v>
      </c>
      <c r="R85" s="281">
        <v>91315</v>
      </c>
      <c r="S85" s="283">
        <v>1845401</v>
      </c>
      <c r="T85" s="116"/>
      <c r="U85" s="118"/>
      <c r="V85" s="120"/>
    </row>
    <row r="86" spans="2:22" ht="13.5">
      <c r="B86" s="116">
        <v>70</v>
      </c>
      <c r="C86" s="281">
        <v>87100</v>
      </c>
      <c r="D86" s="283">
        <v>1398526</v>
      </c>
      <c r="E86" s="118"/>
      <c r="F86" s="118">
        <f t="shared" si="33"/>
        <v>419272</v>
      </c>
      <c r="G86" s="118"/>
      <c r="H86" s="118">
        <f t="shared" si="34"/>
        <v>80025</v>
      </c>
      <c r="I86" s="118">
        <f t="shared" si="35"/>
        <v>7075</v>
      </c>
      <c r="J86" s="118">
        <f t="shared" si="37"/>
        <v>19147</v>
      </c>
      <c r="K86" s="118"/>
      <c r="L86" s="374">
        <f t="shared" si="38"/>
        <v>0.5412579505300353</v>
      </c>
      <c r="M86" s="118"/>
      <c r="N86" s="120"/>
      <c r="O86" s="121">
        <f t="shared" si="36"/>
        <v>0.45874204946996466</v>
      </c>
      <c r="Q86" s="116">
        <v>70</v>
      </c>
      <c r="R86" s="281">
        <v>87100</v>
      </c>
      <c r="S86" s="283">
        <v>1398526</v>
      </c>
      <c r="T86" s="116"/>
      <c r="U86" s="118"/>
      <c r="V86" s="120"/>
    </row>
    <row r="87" spans="2:22" ht="13.5">
      <c r="B87" s="116">
        <v>75</v>
      </c>
      <c r="C87" s="281">
        <v>80025</v>
      </c>
      <c r="D87" s="283">
        <v>979254</v>
      </c>
      <c r="E87" s="118"/>
      <c r="F87" s="118">
        <f t="shared" si="33"/>
        <v>372846</v>
      </c>
      <c r="G87" s="118"/>
      <c r="H87" s="118">
        <f t="shared" si="34"/>
        <v>68121</v>
      </c>
      <c r="I87" s="118">
        <f t="shared" si="35"/>
        <v>11904</v>
      </c>
      <c r="J87" s="118">
        <f t="shared" si="37"/>
        <v>32241</v>
      </c>
      <c r="K87" s="118"/>
      <c r="L87" s="374">
        <f t="shared" si="38"/>
        <v>0.5416834677419354</v>
      </c>
      <c r="M87" s="118"/>
      <c r="N87" s="120"/>
      <c r="O87" s="121">
        <f t="shared" si="36"/>
        <v>0.45831653225806457</v>
      </c>
      <c r="Q87" s="116">
        <v>75</v>
      </c>
      <c r="R87" s="281">
        <v>80025</v>
      </c>
      <c r="S87" s="283">
        <v>979254</v>
      </c>
      <c r="T87" s="116"/>
      <c r="U87" s="118"/>
      <c r="V87" s="120"/>
    </row>
    <row r="88" spans="2:22" ht="13.5">
      <c r="B88" s="116">
        <v>80</v>
      </c>
      <c r="C88" s="281">
        <v>68121</v>
      </c>
      <c r="D88" s="283">
        <v>606408</v>
      </c>
      <c r="E88" s="118"/>
      <c r="F88" s="118">
        <f t="shared" si="33"/>
        <v>296641</v>
      </c>
      <c r="G88" s="118"/>
      <c r="H88" s="118">
        <f t="shared" si="34"/>
        <v>49495</v>
      </c>
      <c r="I88" s="118">
        <f t="shared" si="35"/>
        <v>18626</v>
      </c>
      <c r="J88" s="118">
        <f t="shared" si="37"/>
        <v>49166</v>
      </c>
      <c r="K88" s="118"/>
      <c r="L88" s="374">
        <f t="shared" si="38"/>
        <v>0.5279287018146677</v>
      </c>
      <c r="M88" s="118"/>
      <c r="N88" s="120"/>
      <c r="O88" s="121">
        <f t="shared" si="36"/>
        <v>0.47207129818533233</v>
      </c>
      <c r="Q88" s="116">
        <v>80</v>
      </c>
      <c r="R88" s="281">
        <v>68121</v>
      </c>
      <c r="S88" s="283">
        <v>606408</v>
      </c>
      <c r="T88" s="116"/>
      <c r="U88" s="118"/>
      <c r="V88" s="120"/>
    </row>
    <row r="89" spans="2:22" ht="14.25" thickBot="1">
      <c r="B89" s="126">
        <v>85</v>
      </c>
      <c r="C89" s="290">
        <v>49495</v>
      </c>
      <c r="D89" s="291">
        <v>309767</v>
      </c>
      <c r="E89" s="128"/>
      <c r="F89" s="128">
        <f>+D89-D69</f>
        <v>309767</v>
      </c>
      <c r="G89" s="128"/>
      <c r="H89" s="128" t="str">
        <f>+C69</f>
        <v>　</v>
      </c>
      <c r="I89" s="128" t="e">
        <f>+C89-C69</f>
        <v>#VALUE!</v>
      </c>
      <c r="J89" s="128" t="e">
        <f t="shared" si="37"/>
        <v>#VALUE!</v>
      </c>
      <c r="K89" s="128"/>
      <c r="L89" s="375" t="e">
        <f t="shared" si="38"/>
        <v>#VALUE!</v>
      </c>
      <c r="M89" s="128"/>
      <c r="N89" s="127"/>
      <c r="O89" s="292" t="e">
        <f t="shared" si="36"/>
        <v>#VALUE!</v>
      </c>
      <c r="Q89" s="126">
        <v>85</v>
      </c>
      <c r="R89" s="290">
        <v>49495</v>
      </c>
      <c r="S89" s="291">
        <v>309767</v>
      </c>
      <c r="T89" s="126">
        <f>+S88-S89</f>
        <v>296641</v>
      </c>
      <c r="U89" s="293">
        <f>+S89/T89</f>
        <v>1.044248772084776</v>
      </c>
      <c r="V89" s="127"/>
    </row>
    <row r="90" spans="2:15" ht="14.25" thickTop="1">
      <c r="B90" s="236" t="s">
        <v>160</v>
      </c>
      <c r="C90" s="381" t="s">
        <v>161</v>
      </c>
      <c r="D90" s="382" t="s">
        <v>162</v>
      </c>
      <c r="E90" s="254" t="s">
        <v>163</v>
      </c>
      <c r="F90" s="254" t="s">
        <v>164</v>
      </c>
      <c r="G90" s="254" t="s">
        <v>165</v>
      </c>
      <c r="H90" s="254"/>
      <c r="I90" s="254" t="s">
        <v>166</v>
      </c>
      <c r="J90" s="254"/>
      <c r="K90" s="254" t="s">
        <v>167</v>
      </c>
      <c r="O90" s="294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10">
      <selection activeCell="J29" sqref="J29"/>
    </sheetView>
  </sheetViews>
  <sheetFormatPr defaultColWidth="9.00390625" defaultRowHeight="13.5"/>
  <cols>
    <col min="12" max="12" width="12.625" style="0" customWidth="1"/>
  </cols>
  <sheetData>
    <row r="1" spans="1:4" ht="14.25" thickBot="1">
      <c r="A1" s="3" t="s">
        <v>143</v>
      </c>
      <c r="D1" t="s">
        <v>173</v>
      </c>
    </row>
    <row r="2" spans="1:25" ht="14.25" thickTop="1">
      <c r="A2" t="s">
        <v>130</v>
      </c>
      <c r="B2" s="13"/>
      <c r="C2" s="216" t="s">
        <v>112</v>
      </c>
      <c r="D2" s="217" t="s">
        <v>3</v>
      </c>
      <c r="E2" s="7"/>
      <c r="F2" s="7"/>
      <c r="G2" s="7"/>
      <c r="H2" s="218"/>
      <c r="I2" s="295" t="s">
        <v>4</v>
      </c>
      <c r="J2" s="9" t="s">
        <v>5</v>
      </c>
      <c r="K2" s="10"/>
      <c r="L2" s="10" t="s">
        <v>6</v>
      </c>
      <c r="M2" s="10"/>
      <c r="N2" s="10" t="s">
        <v>7</v>
      </c>
      <c r="O2" s="11" t="s">
        <v>8</v>
      </c>
      <c r="P2" s="10"/>
      <c r="Q2" s="10" t="s">
        <v>9</v>
      </c>
      <c r="R2" s="10"/>
      <c r="S2" s="10" t="s">
        <v>10</v>
      </c>
      <c r="T2" s="11" t="s">
        <v>11</v>
      </c>
      <c r="U2" s="10" t="s">
        <v>12</v>
      </c>
      <c r="V2" s="12" t="s">
        <v>13</v>
      </c>
      <c r="W2" s="13"/>
      <c r="X2" s="14"/>
      <c r="Y2" s="14"/>
    </row>
    <row r="3" spans="1:25" ht="14.25" thickBot="1">
      <c r="A3" s="15" t="s">
        <v>131</v>
      </c>
      <c r="B3" s="23"/>
      <c r="C3" s="326" t="s">
        <v>132</v>
      </c>
      <c r="D3" s="327" t="s">
        <v>133</v>
      </c>
      <c r="E3" s="328" t="s">
        <v>134</v>
      </c>
      <c r="F3" s="329" t="s">
        <v>135</v>
      </c>
      <c r="G3" s="329" t="s">
        <v>136</v>
      </c>
      <c r="H3" s="330" t="s">
        <v>137</v>
      </c>
      <c r="I3" s="331" t="s">
        <v>138</v>
      </c>
      <c r="J3" s="17" t="s">
        <v>119</v>
      </c>
      <c r="K3" s="18" t="s">
        <v>120</v>
      </c>
      <c r="L3" s="19" t="s">
        <v>21</v>
      </c>
      <c r="M3" s="20" t="s">
        <v>22</v>
      </c>
      <c r="N3" s="21"/>
      <c r="O3" s="19" t="s">
        <v>23</v>
      </c>
      <c r="P3" s="21"/>
      <c r="Q3" s="21"/>
      <c r="R3" s="21"/>
      <c r="S3" s="21"/>
      <c r="T3" s="19" t="s">
        <v>24</v>
      </c>
      <c r="U3" s="21"/>
      <c r="V3" s="22"/>
      <c r="W3" s="23"/>
      <c r="X3" s="19" t="s">
        <v>21</v>
      </c>
      <c r="Y3" s="20" t="s">
        <v>22</v>
      </c>
    </row>
    <row r="4" spans="1:25" ht="14.25" thickTop="1">
      <c r="A4" s="24" t="s">
        <v>140</v>
      </c>
      <c r="B4" s="224" t="s">
        <v>26</v>
      </c>
      <c r="C4" s="332" t="s">
        <v>146</v>
      </c>
      <c r="D4" s="333" t="s">
        <v>146</v>
      </c>
      <c r="E4" s="334" t="s">
        <v>146</v>
      </c>
      <c r="F4" s="334" t="s">
        <v>146</v>
      </c>
      <c r="G4" s="334" t="s">
        <v>146</v>
      </c>
      <c r="H4" s="335" t="s">
        <v>146</v>
      </c>
      <c r="I4" s="336">
        <f aca="true" t="shared" si="0" ref="I4:I22">SUM(D4:H4)</f>
        <v>0</v>
      </c>
      <c r="J4" s="296" t="e">
        <f aca="true" t="shared" si="1" ref="J4:J22">I4/C4/5</f>
        <v>#VALUE!</v>
      </c>
      <c r="K4" s="42" t="e">
        <f>J4</f>
        <v>#VALUE!</v>
      </c>
      <c r="L4" s="358">
        <v>0.80263</v>
      </c>
      <c r="M4" s="21" t="e">
        <f aca="true" t="shared" si="2" ref="M4:M21">+K4*L4+1</f>
        <v>#VALUE!</v>
      </c>
      <c r="N4" s="42" t="e">
        <f aca="true" t="shared" si="3" ref="N4:N21">K4/M4</f>
        <v>#VALUE!</v>
      </c>
      <c r="O4" s="43">
        <v>100000</v>
      </c>
      <c r="P4" s="43" t="e">
        <f aca="true" t="shared" si="4" ref="P4:P21">N4*O4</f>
        <v>#VALUE!</v>
      </c>
      <c r="Q4" s="230">
        <f aca="true" t="shared" si="5" ref="Q4:Q21">1-L4</f>
        <v>0.19737000000000005</v>
      </c>
      <c r="R4" s="43" t="e">
        <f>O4-P4</f>
        <v>#VALUE!</v>
      </c>
      <c r="S4" s="43" t="e">
        <f>P4*Q4</f>
        <v>#VALUE!</v>
      </c>
      <c r="T4" s="45" t="e">
        <f aca="true" t="shared" si="6" ref="T4:T21">R4+S4</f>
        <v>#VALUE!</v>
      </c>
      <c r="U4" s="45" t="e">
        <f>SUM(T4:T22)</f>
        <v>#VALUE!</v>
      </c>
      <c r="V4" s="46" t="e">
        <f aca="true" t="shared" si="7" ref="V4:V22">U4/O4</f>
        <v>#VALUE!</v>
      </c>
      <c r="W4" s="297" t="s">
        <v>26</v>
      </c>
      <c r="X4" s="14"/>
      <c r="Y4" s="14"/>
    </row>
    <row r="5" spans="1:25" ht="13.5">
      <c r="A5" s="24" t="s">
        <v>22</v>
      </c>
      <c r="B5" s="232" t="s">
        <v>27</v>
      </c>
      <c r="C5" s="337" t="s">
        <v>146</v>
      </c>
      <c r="D5" s="338" t="s">
        <v>146</v>
      </c>
      <c r="E5" s="339" t="s">
        <v>146</v>
      </c>
      <c r="F5" s="339" t="s">
        <v>146</v>
      </c>
      <c r="G5" s="339" t="s">
        <v>146</v>
      </c>
      <c r="H5" s="340" t="s">
        <v>146</v>
      </c>
      <c r="I5" s="336">
        <f t="shared" si="0"/>
        <v>0</v>
      </c>
      <c r="J5" s="296" t="e">
        <f t="shared" si="1"/>
        <v>#VALUE!</v>
      </c>
      <c r="K5" s="42" t="e">
        <f>J5*4</f>
        <v>#VALUE!</v>
      </c>
      <c r="L5" s="358">
        <v>0.59324</v>
      </c>
      <c r="M5" s="21" t="e">
        <f t="shared" si="2"/>
        <v>#VALUE!</v>
      </c>
      <c r="N5" s="42" t="e">
        <f t="shared" si="3"/>
        <v>#VALUE!</v>
      </c>
      <c r="O5" s="43" t="e">
        <f aca="true" t="shared" si="8" ref="O5:O22">O4-P4</f>
        <v>#VALUE!</v>
      </c>
      <c r="P5" s="43" t="e">
        <f t="shared" si="4"/>
        <v>#VALUE!</v>
      </c>
      <c r="Q5" s="230">
        <f t="shared" si="5"/>
        <v>0.40676</v>
      </c>
      <c r="R5" s="43" t="e">
        <f>(O5-P5)*4</f>
        <v>#VALUE!</v>
      </c>
      <c r="S5" s="43" t="e">
        <f>P5*Q5*4</f>
        <v>#VALUE!</v>
      </c>
      <c r="T5" s="45" t="e">
        <f t="shared" si="6"/>
        <v>#VALUE!</v>
      </c>
      <c r="U5" s="45" t="e">
        <f>SUM(T5:T22)</f>
        <v>#VALUE!</v>
      </c>
      <c r="V5" s="46" t="e">
        <f t="shared" si="7"/>
        <v>#VALUE!</v>
      </c>
      <c r="W5" s="78" t="s">
        <v>27</v>
      </c>
      <c r="X5" s="14"/>
      <c r="Y5" s="14"/>
    </row>
    <row r="6" spans="2:25" ht="13.5">
      <c r="B6" s="232" t="s">
        <v>29</v>
      </c>
      <c r="C6" s="337" t="s">
        <v>146</v>
      </c>
      <c r="D6" s="338" t="s">
        <v>146</v>
      </c>
      <c r="E6" s="339" t="s">
        <v>146</v>
      </c>
      <c r="F6" s="339" t="s">
        <v>146</v>
      </c>
      <c r="G6" s="339" t="s">
        <v>146</v>
      </c>
      <c r="H6" s="340" t="s">
        <v>146</v>
      </c>
      <c r="I6" s="336">
        <f t="shared" si="0"/>
        <v>0</v>
      </c>
      <c r="J6" s="296" t="e">
        <f t="shared" si="1"/>
        <v>#VALUE!</v>
      </c>
      <c r="K6" s="42" t="e">
        <f aca="true" t="shared" si="9" ref="K6:K22">J6*5</f>
        <v>#VALUE!</v>
      </c>
      <c r="L6" s="358">
        <v>0.53028</v>
      </c>
      <c r="M6" s="21" t="e">
        <f t="shared" si="2"/>
        <v>#VALUE!</v>
      </c>
      <c r="N6" s="42" t="e">
        <f t="shared" si="3"/>
        <v>#VALUE!</v>
      </c>
      <c r="O6" s="43" t="e">
        <f t="shared" si="8"/>
        <v>#VALUE!</v>
      </c>
      <c r="P6" s="43" t="e">
        <f t="shared" si="4"/>
        <v>#VALUE!</v>
      </c>
      <c r="Q6" s="230">
        <f t="shared" si="5"/>
        <v>0.46972</v>
      </c>
      <c r="R6" s="43" t="e">
        <f aca="true" t="shared" si="10" ref="R6:R21">(O6-P6)*5</f>
        <v>#VALUE!</v>
      </c>
      <c r="S6" s="43" t="e">
        <f aca="true" t="shared" si="11" ref="S6:S21">P6*Q6*5</f>
        <v>#VALUE!</v>
      </c>
      <c r="T6" s="45" t="e">
        <f t="shared" si="6"/>
        <v>#VALUE!</v>
      </c>
      <c r="U6" s="45" t="e">
        <f>SUM(T6:T22)</f>
        <v>#VALUE!</v>
      </c>
      <c r="V6" s="46" t="e">
        <f t="shared" si="7"/>
        <v>#VALUE!</v>
      </c>
      <c r="W6" s="78" t="s">
        <v>29</v>
      </c>
      <c r="X6" s="14"/>
      <c r="Y6" s="14"/>
    </row>
    <row r="7" spans="2:25" ht="13.5">
      <c r="B7" s="232" t="s">
        <v>30</v>
      </c>
      <c r="C7" s="337" t="s">
        <v>146</v>
      </c>
      <c r="D7" s="338" t="s">
        <v>146</v>
      </c>
      <c r="E7" s="339" t="s">
        <v>146</v>
      </c>
      <c r="F7" s="339" t="s">
        <v>146</v>
      </c>
      <c r="G7" s="339" t="s">
        <v>146</v>
      </c>
      <c r="H7" s="340" t="s">
        <v>146</v>
      </c>
      <c r="I7" s="336">
        <f t="shared" si="0"/>
        <v>0</v>
      </c>
      <c r="J7" s="296" t="e">
        <f t="shared" si="1"/>
        <v>#VALUE!</v>
      </c>
      <c r="K7" s="42" t="e">
        <f t="shared" si="9"/>
        <v>#VALUE!</v>
      </c>
      <c r="L7" s="358">
        <v>0.46526</v>
      </c>
      <c r="M7" s="21" t="e">
        <f t="shared" si="2"/>
        <v>#VALUE!</v>
      </c>
      <c r="N7" s="42" t="e">
        <f t="shared" si="3"/>
        <v>#VALUE!</v>
      </c>
      <c r="O7" s="43" t="e">
        <f t="shared" si="8"/>
        <v>#VALUE!</v>
      </c>
      <c r="P7" s="43" t="e">
        <f t="shared" si="4"/>
        <v>#VALUE!</v>
      </c>
      <c r="Q7" s="230">
        <f t="shared" si="5"/>
        <v>0.53474</v>
      </c>
      <c r="R7" s="43" t="e">
        <f t="shared" si="10"/>
        <v>#VALUE!</v>
      </c>
      <c r="S7" s="43" t="e">
        <f t="shared" si="11"/>
        <v>#VALUE!</v>
      </c>
      <c r="T7" s="45" t="e">
        <f t="shared" si="6"/>
        <v>#VALUE!</v>
      </c>
      <c r="U7" s="45" t="e">
        <f>SUM(T7:T22)</f>
        <v>#VALUE!</v>
      </c>
      <c r="V7" s="46" t="e">
        <f t="shared" si="7"/>
        <v>#VALUE!</v>
      </c>
      <c r="W7" s="78" t="s">
        <v>30</v>
      </c>
      <c r="X7" s="14"/>
      <c r="Y7" s="14"/>
    </row>
    <row r="8" spans="2:25" ht="13.5">
      <c r="B8" s="232" t="s">
        <v>31</v>
      </c>
      <c r="C8" s="337" t="s">
        <v>146</v>
      </c>
      <c r="D8" s="338" t="s">
        <v>146</v>
      </c>
      <c r="E8" s="339" t="s">
        <v>146</v>
      </c>
      <c r="F8" s="339" t="s">
        <v>146</v>
      </c>
      <c r="G8" s="339" t="s">
        <v>146</v>
      </c>
      <c r="H8" s="340" t="s">
        <v>146</v>
      </c>
      <c r="I8" s="336">
        <f t="shared" si="0"/>
        <v>0</v>
      </c>
      <c r="J8" s="296" t="e">
        <f t="shared" si="1"/>
        <v>#VALUE!</v>
      </c>
      <c r="K8" s="42" t="e">
        <f t="shared" si="9"/>
        <v>#VALUE!</v>
      </c>
      <c r="L8" s="358">
        <v>0.42406</v>
      </c>
      <c r="M8" s="21" t="e">
        <f t="shared" si="2"/>
        <v>#VALUE!</v>
      </c>
      <c r="N8" s="42" t="e">
        <f t="shared" si="3"/>
        <v>#VALUE!</v>
      </c>
      <c r="O8" s="43" t="e">
        <f t="shared" si="8"/>
        <v>#VALUE!</v>
      </c>
      <c r="P8" s="43" t="e">
        <f t="shared" si="4"/>
        <v>#VALUE!</v>
      </c>
      <c r="Q8" s="230">
        <f t="shared" si="5"/>
        <v>0.57594</v>
      </c>
      <c r="R8" s="43" t="e">
        <f t="shared" si="10"/>
        <v>#VALUE!</v>
      </c>
      <c r="S8" s="43" t="e">
        <f t="shared" si="11"/>
        <v>#VALUE!</v>
      </c>
      <c r="T8" s="45" t="e">
        <f t="shared" si="6"/>
        <v>#VALUE!</v>
      </c>
      <c r="U8" s="45" t="e">
        <f>SUM(T8:T22)</f>
        <v>#VALUE!</v>
      </c>
      <c r="V8" s="46" t="e">
        <f t="shared" si="7"/>
        <v>#VALUE!</v>
      </c>
      <c r="W8" s="78" t="s">
        <v>31</v>
      </c>
      <c r="X8" s="14"/>
      <c r="Y8" s="14"/>
    </row>
    <row r="9" spans="1:25" ht="13.5">
      <c r="A9" s="14"/>
      <c r="B9" s="232" t="s">
        <v>32</v>
      </c>
      <c r="C9" s="337" t="s">
        <v>146</v>
      </c>
      <c r="D9" s="338" t="s">
        <v>146</v>
      </c>
      <c r="E9" s="339" t="s">
        <v>146</v>
      </c>
      <c r="F9" s="339" t="s">
        <v>146</v>
      </c>
      <c r="G9" s="339" t="s">
        <v>146</v>
      </c>
      <c r="H9" s="340" t="s">
        <v>146</v>
      </c>
      <c r="I9" s="336">
        <f t="shared" si="0"/>
        <v>0</v>
      </c>
      <c r="J9" s="296" t="e">
        <f t="shared" si="1"/>
        <v>#VALUE!</v>
      </c>
      <c r="K9" s="42" t="e">
        <f t="shared" si="9"/>
        <v>#VALUE!</v>
      </c>
      <c r="L9" s="358">
        <v>0.5044</v>
      </c>
      <c r="M9" s="21" t="e">
        <f t="shared" si="2"/>
        <v>#VALUE!</v>
      </c>
      <c r="N9" s="42" t="e">
        <f t="shared" si="3"/>
        <v>#VALUE!</v>
      </c>
      <c r="O9" s="43" t="e">
        <f t="shared" si="8"/>
        <v>#VALUE!</v>
      </c>
      <c r="P9" s="43" t="e">
        <f t="shared" si="4"/>
        <v>#VALUE!</v>
      </c>
      <c r="Q9" s="230">
        <f t="shared" si="5"/>
        <v>0.49560000000000004</v>
      </c>
      <c r="R9" s="43" t="e">
        <f t="shared" si="10"/>
        <v>#VALUE!</v>
      </c>
      <c r="S9" s="43" t="e">
        <f t="shared" si="11"/>
        <v>#VALUE!</v>
      </c>
      <c r="T9" s="45" t="e">
        <f t="shared" si="6"/>
        <v>#VALUE!</v>
      </c>
      <c r="U9" s="45" t="e">
        <f>SUM(T9:T22)</f>
        <v>#VALUE!</v>
      </c>
      <c r="V9" s="46" t="e">
        <f t="shared" si="7"/>
        <v>#VALUE!</v>
      </c>
      <c r="W9" s="78" t="s">
        <v>32</v>
      </c>
      <c r="X9" s="14"/>
      <c r="Y9" s="14"/>
    </row>
    <row r="10" spans="1:25" ht="13.5">
      <c r="A10" s="14"/>
      <c r="B10" s="232" t="s">
        <v>33</v>
      </c>
      <c r="C10" s="337" t="s">
        <v>146</v>
      </c>
      <c r="D10" s="338" t="s">
        <v>146</v>
      </c>
      <c r="E10" s="339" t="s">
        <v>146</v>
      </c>
      <c r="F10" s="339" t="s">
        <v>146</v>
      </c>
      <c r="G10" s="339" t="s">
        <v>146</v>
      </c>
      <c r="H10" s="340" t="s">
        <v>146</v>
      </c>
      <c r="I10" s="336">
        <f t="shared" si="0"/>
        <v>0</v>
      </c>
      <c r="J10" s="296" t="e">
        <f t="shared" si="1"/>
        <v>#VALUE!</v>
      </c>
      <c r="K10" s="42" t="e">
        <f t="shared" si="9"/>
        <v>#VALUE!</v>
      </c>
      <c r="L10" s="358">
        <v>0.49197</v>
      </c>
      <c r="M10" s="21" t="e">
        <f t="shared" si="2"/>
        <v>#VALUE!</v>
      </c>
      <c r="N10" s="42" t="e">
        <f t="shared" si="3"/>
        <v>#VALUE!</v>
      </c>
      <c r="O10" s="43" t="e">
        <f t="shared" si="8"/>
        <v>#VALUE!</v>
      </c>
      <c r="P10" s="43" t="e">
        <f t="shared" si="4"/>
        <v>#VALUE!</v>
      </c>
      <c r="Q10" s="230">
        <f t="shared" si="5"/>
        <v>0.50803</v>
      </c>
      <c r="R10" s="43" t="e">
        <f t="shared" si="10"/>
        <v>#VALUE!</v>
      </c>
      <c r="S10" s="43" t="e">
        <f t="shared" si="11"/>
        <v>#VALUE!</v>
      </c>
      <c r="T10" s="45" t="e">
        <f t="shared" si="6"/>
        <v>#VALUE!</v>
      </c>
      <c r="U10" s="45" t="e">
        <f>SUM(T10:T22)</f>
        <v>#VALUE!</v>
      </c>
      <c r="V10" s="46" t="e">
        <f t="shared" si="7"/>
        <v>#VALUE!</v>
      </c>
      <c r="W10" s="78" t="s">
        <v>33</v>
      </c>
      <c r="X10" s="14"/>
      <c r="Y10" s="14"/>
    </row>
    <row r="11" spans="1:25" ht="13.5">
      <c r="A11" s="14"/>
      <c r="B11" s="232" t="s">
        <v>34</v>
      </c>
      <c r="C11" s="337" t="s">
        <v>146</v>
      </c>
      <c r="D11" s="338" t="s">
        <v>146</v>
      </c>
      <c r="E11" s="339" t="s">
        <v>146</v>
      </c>
      <c r="F11" s="339" t="s">
        <v>146</v>
      </c>
      <c r="G11" s="339" t="s">
        <v>146</v>
      </c>
      <c r="H11" s="340" t="s">
        <v>146</v>
      </c>
      <c r="I11" s="336">
        <f t="shared" si="0"/>
        <v>0</v>
      </c>
      <c r="J11" s="296" t="e">
        <f t="shared" si="1"/>
        <v>#VALUE!</v>
      </c>
      <c r="K11" s="42" t="e">
        <f t="shared" si="9"/>
        <v>#VALUE!</v>
      </c>
      <c r="L11" s="358">
        <v>0.48473</v>
      </c>
      <c r="M11" s="21" t="e">
        <f t="shared" si="2"/>
        <v>#VALUE!</v>
      </c>
      <c r="N11" s="42" t="e">
        <f t="shared" si="3"/>
        <v>#VALUE!</v>
      </c>
      <c r="O11" s="43" t="e">
        <f t="shared" si="8"/>
        <v>#VALUE!</v>
      </c>
      <c r="P11" s="43" t="e">
        <f t="shared" si="4"/>
        <v>#VALUE!</v>
      </c>
      <c r="Q11" s="230">
        <f t="shared" si="5"/>
        <v>0.51527</v>
      </c>
      <c r="R11" s="43" t="e">
        <f t="shared" si="10"/>
        <v>#VALUE!</v>
      </c>
      <c r="S11" s="43" t="e">
        <f t="shared" si="11"/>
        <v>#VALUE!</v>
      </c>
      <c r="T11" s="45" t="e">
        <f t="shared" si="6"/>
        <v>#VALUE!</v>
      </c>
      <c r="U11" s="45" t="e">
        <f>SUM(T11:T22)</f>
        <v>#VALUE!</v>
      </c>
      <c r="V11" s="46" t="e">
        <f t="shared" si="7"/>
        <v>#VALUE!</v>
      </c>
      <c r="W11" s="78" t="s">
        <v>34</v>
      </c>
      <c r="X11" s="14"/>
      <c r="Y11" s="14"/>
    </row>
    <row r="12" spans="1:25" ht="13.5">
      <c r="A12" s="14"/>
      <c r="B12" s="232" t="s">
        <v>35</v>
      </c>
      <c r="C12" s="337" t="s">
        <v>146</v>
      </c>
      <c r="D12" s="338" t="s">
        <v>146</v>
      </c>
      <c r="E12" s="339" t="s">
        <v>146</v>
      </c>
      <c r="F12" s="339" t="s">
        <v>146</v>
      </c>
      <c r="G12" s="339" t="s">
        <v>146</v>
      </c>
      <c r="H12" s="340" t="s">
        <v>146</v>
      </c>
      <c r="I12" s="336">
        <f t="shared" si="0"/>
        <v>0</v>
      </c>
      <c r="J12" s="296" t="e">
        <f t="shared" si="1"/>
        <v>#VALUE!</v>
      </c>
      <c r="K12" s="42" t="e">
        <f t="shared" si="9"/>
        <v>#VALUE!</v>
      </c>
      <c r="L12" s="358">
        <v>0.46991</v>
      </c>
      <c r="M12" s="21" t="e">
        <f t="shared" si="2"/>
        <v>#VALUE!</v>
      </c>
      <c r="N12" s="42" t="e">
        <f t="shared" si="3"/>
        <v>#VALUE!</v>
      </c>
      <c r="O12" s="43" t="e">
        <f t="shared" si="8"/>
        <v>#VALUE!</v>
      </c>
      <c r="P12" s="43" t="e">
        <f t="shared" si="4"/>
        <v>#VALUE!</v>
      </c>
      <c r="Q12" s="230">
        <f t="shared" si="5"/>
        <v>0.53009</v>
      </c>
      <c r="R12" s="43" t="e">
        <f t="shared" si="10"/>
        <v>#VALUE!</v>
      </c>
      <c r="S12" s="43" t="e">
        <f t="shared" si="11"/>
        <v>#VALUE!</v>
      </c>
      <c r="T12" s="45" t="e">
        <f t="shared" si="6"/>
        <v>#VALUE!</v>
      </c>
      <c r="U12" s="45" t="e">
        <f>SUM(T12:T22)</f>
        <v>#VALUE!</v>
      </c>
      <c r="V12" s="46" t="e">
        <f t="shared" si="7"/>
        <v>#VALUE!</v>
      </c>
      <c r="W12" s="78" t="s">
        <v>35</v>
      </c>
      <c r="X12" s="14"/>
      <c r="Y12" s="14"/>
    </row>
    <row r="13" spans="1:25" ht="13.5">
      <c r="A13" s="14"/>
      <c r="B13" s="232" t="s">
        <v>36</v>
      </c>
      <c r="C13" s="337" t="s">
        <v>146</v>
      </c>
      <c r="D13" s="338" t="s">
        <v>146</v>
      </c>
      <c r="E13" s="339" t="s">
        <v>146</v>
      </c>
      <c r="F13" s="339" t="s">
        <v>146</v>
      </c>
      <c r="G13" s="339" t="s">
        <v>146</v>
      </c>
      <c r="H13" s="340" t="s">
        <v>146</v>
      </c>
      <c r="I13" s="336">
        <f t="shared" si="0"/>
        <v>0</v>
      </c>
      <c r="J13" s="296" t="e">
        <f t="shared" si="1"/>
        <v>#VALUE!</v>
      </c>
      <c r="K13" s="42" t="e">
        <f t="shared" si="9"/>
        <v>#VALUE!</v>
      </c>
      <c r="L13" s="358">
        <v>0.45734</v>
      </c>
      <c r="M13" s="21" t="e">
        <f t="shared" si="2"/>
        <v>#VALUE!</v>
      </c>
      <c r="N13" s="42" t="e">
        <f t="shared" si="3"/>
        <v>#VALUE!</v>
      </c>
      <c r="O13" s="43" t="e">
        <f t="shared" si="8"/>
        <v>#VALUE!</v>
      </c>
      <c r="P13" s="43" t="e">
        <f t="shared" si="4"/>
        <v>#VALUE!</v>
      </c>
      <c r="Q13" s="230">
        <f t="shared" si="5"/>
        <v>0.5426599999999999</v>
      </c>
      <c r="R13" s="43" t="e">
        <f t="shared" si="10"/>
        <v>#VALUE!</v>
      </c>
      <c r="S13" s="43" t="e">
        <f t="shared" si="11"/>
        <v>#VALUE!</v>
      </c>
      <c r="T13" s="45" t="e">
        <f t="shared" si="6"/>
        <v>#VALUE!</v>
      </c>
      <c r="U13" s="45" t="e">
        <f>SUM(T13:T22)</f>
        <v>#VALUE!</v>
      </c>
      <c r="V13" s="46" t="e">
        <f t="shared" si="7"/>
        <v>#VALUE!</v>
      </c>
      <c r="W13" s="78" t="s">
        <v>36</v>
      </c>
      <c r="X13" s="14"/>
      <c r="Y13" s="14"/>
    </row>
    <row r="14" spans="1:25" ht="13.5">
      <c r="A14" s="14"/>
      <c r="B14" s="232" t="s">
        <v>37</v>
      </c>
      <c r="C14" s="337" t="s">
        <v>146</v>
      </c>
      <c r="D14" s="338" t="s">
        <v>146</v>
      </c>
      <c r="E14" s="339" t="s">
        <v>146</v>
      </c>
      <c r="F14" s="339" t="s">
        <v>146</v>
      </c>
      <c r="G14" s="339" t="s">
        <v>146</v>
      </c>
      <c r="H14" s="340" t="s">
        <v>146</v>
      </c>
      <c r="I14" s="336">
        <f t="shared" si="0"/>
        <v>0</v>
      </c>
      <c r="J14" s="296" t="e">
        <f t="shared" si="1"/>
        <v>#VALUE!</v>
      </c>
      <c r="K14" s="42" t="e">
        <f t="shared" si="9"/>
        <v>#VALUE!</v>
      </c>
      <c r="L14" s="358">
        <v>0.4613</v>
      </c>
      <c r="M14" s="21" t="e">
        <f t="shared" si="2"/>
        <v>#VALUE!</v>
      </c>
      <c r="N14" s="42" t="e">
        <f t="shared" si="3"/>
        <v>#VALUE!</v>
      </c>
      <c r="O14" s="43" t="e">
        <f t="shared" si="8"/>
        <v>#VALUE!</v>
      </c>
      <c r="P14" s="43" t="e">
        <f t="shared" si="4"/>
        <v>#VALUE!</v>
      </c>
      <c r="Q14" s="230">
        <f t="shared" si="5"/>
        <v>0.5387</v>
      </c>
      <c r="R14" s="43" t="e">
        <f t="shared" si="10"/>
        <v>#VALUE!</v>
      </c>
      <c r="S14" s="43" t="e">
        <f t="shared" si="11"/>
        <v>#VALUE!</v>
      </c>
      <c r="T14" s="45" t="e">
        <f t="shared" si="6"/>
        <v>#VALUE!</v>
      </c>
      <c r="U14" s="45" t="e">
        <f>SUM(T14:T22)</f>
        <v>#VALUE!</v>
      </c>
      <c r="V14" s="46" t="e">
        <f t="shared" si="7"/>
        <v>#VALUE!</v>
      </c>
      <c r="W14" s="78" t="s">
        <v>37</v>
      </c>
      <c r="X14" s="14"/>
      <c r="Y14" s="14"/>
    </row>
    <row r="15" spans="2:25" ht="13.5">
      <c r="B15" s="232" t="s">
        <v>38</v>
      </c>
      <c r="C15" s="337" t="s">
        <v>146</v>
      </c>
      <c r="D15" s="338" t="s">
        <v>146</v>
      </c>
      <c r="E15" s="339" t="s">
        <v>146</v>
      </c>
      <c r="F15" s="339" t="s">
        <v>146</v>
      </c>
      <c r="G15" s="339" t="s">
        <v>146</v>
      </c>
      <c r="H15" s="340" t="s">
        <v>146</v>
      </c>
      <c r="I15" s="336">
        <f t="shared" si="0"/>
        <v>0</v>
      </c>
      <c r="J15" s="296" t="e">
        <f t="shared" si="1"/>
        <v>#VALUE!</v>
      </c>
      <c r="K15" s="42" t="e">
        <f t="shared" si="9"/>
        <v>#VALUE!</v>
      </c>
      <c r="L15" s="358">
        <v>0.46497</v>
      </c>
      <c r="M15" s="21" t="e">
        <f t="shared" si="2"/>
        <v>#VALUE!</v>
      </c>
      <c r="N15" s="42" t="e">
        <f t="shared" si="3"/>
        <v>#VALUE!</v>
      </c>
      <c r="O15" s="43" t="e">
        <f t="shared" si="8"/>
        <v>#VALUE!</v>
      </c>
      <c r="P15" s="43" t="e">
        <f t="shared" si="4"/>
        <v>#VALUE!</v>
      </c>
      <c r="Q15" s="230">
        <f t="shared" si="5"/>
        <v>0.53503</v>
      </c>
      <c r="R15" s="43" t="e">
        <f t="shared" si="10"/>
        <v>#VALUE!</v>
      </c>
      <c r="S15" s="43" t="e">
        <f t="shared" si="11"/>
        <v>#VALUE!</v>
      </c>
      <c r="T15" s="45" t="e">
        <f t="shared" si="6"/>
        <v>#VALUE!</v>
      </c>
      <c r="U15" s="45" t="e">
        <f>SUM(T15:T22)</f>
        <v>#VALUE!</v>
      </c>
      <c r="V15" s="46" t="e">
        <f t="shared" si="7"/>
        <v>#VALUE!</v>
      </c>
      <c r="W15" s="78" t="s">
        <v>38</v>
      </c>
      <c r="X15" s="14"/>
      <c r="Y15" s="14"/>
    </row>
    <row r="16" spans="2:25" ht="13.5">
      <c r="B16" s="232" t="s">
        <v>39</v>
      </c>
      <c r="C16" s="337" t="s">
        <v>146</v>
      </c>
      <c r="D16" s="338" t="s">
        <v>146</v>
      </c>
      <c r="E16" s="339" t="s">
        <v>146</v>
      </c>
      <c r="F16" s="339" t="s">
        <v>146</v>
      </c>
      <c r="G16" s="339" t="s">
        <v>146</v>
      </c>
      <c r="H16" s="340" t="s">
        <v>146</v>
      </c>
      <c r="I16" s="336">
        <f t="shared" si="0"/>
        <v>0</v>
      </c>
      <c r="J16" s="296" t="e">
        <f t="shared" si="1"/>
        <v>#VALUE!</v>
      </c>
      <c r="K16" s="42" t="e">
        <f t="shared" si="9"/>
        <v>#VALUE!</v>
      </c>
      <c r="L16" s="358">
        <v>0.46058</v>
      </c>
      <c r="M16" s="21" t="e">
        <f t="shared" si="2"/>
        <v>#VALUE!</v>
      </c>
      <c r="N16" s="42" t="e">
        <f t="shared" si="3"/>
        <v>#VALUE!</v>
      </c>
      <c r="O16" s="43" t="e">
        <f t="shared" si="8"/>
        <v>#VALUE!</v>
      </c>
      <c r="P16" s="43" t="e">
        <f t="shared" si="4"/>
        <v>#VALUE!</v>
      </c>
      <c r="Q16" s="230">
        <f t="shared" si="5"/>
        <v>0.53942</v>
      </c>
      <c r="R16" s="43" t="e">
        <f t="shared" si="10"/>
        <v>#VALUE!</v>
      </c>
      <c r="S16" s="43" t="e">
        <f t="shared" si="11"/>
        <v>#VALUE!</v>
      </c>
      <c r="T16" s="45" t="e">
        <f t="shared" si="6"/>
        <v>#VALUE!</v>
      </c>
      <c r="U16" s="45" t="e">
        <f>SUM(T16:T22)</f>
        <v>#VALUE!</v>
      </c>
      <c r="V16" s="46" t="e">
        <f t="shared" si="7"/>
        <v>#VALUE!</v>
      </c>
      <c r="W16" s="78" t="s">
        <v>39</v>
      </c>
      <c r="X16" s="14"/>
      <c r="Y16" s="14"/>
    </row>
    <row r="17" spans="2:25" ht="14.25" thickBot="1">
      <c r="B17" s="232" t="s">
        <v>40</v>
      </c>
      <c r="C17" s="337" t="s">
        <v>146</v>
      </c>
      <c r="D17" s="338" t="s">
        <v>146</v>
      </c>
      <c r="E17" s="339" t="s">
        <v>146</v>
      </c>
      <c r="F17" s="339" t="s">
        <v>146</v>
      </c>
      <c r="G17" s="339" t="s">
        <v>146</v>
      </c>
      <c r="H17" s="340" t="s">
        <v>146</v>
      </c>
      <c r="I17" s="336">
        <f t="shared" si="0"/>
        <v>0</v>
      </c>
      <c r="J17" s="296" t="e">
        <f t="shared" si="1"/>
        <v>#VALUE!</v>
      </c>
      <c r="K17" s="42" t="e">
        <f t="shared" si="9"/>
        <v>#VALUE!</v>
      </c>
      <c r="L17" s="358">
        <v>0.46543</v>
      </c>
      <c r="M17" s="21" t="e">
        <f t="shared" si="2"/>
        <v>#VALUE!</v>
      </c>
      <c r="N17" s="42" t="e">
        <f t="shared" si="3"/>
        <v>#VALUE!</v>
      </c>
      <c r="O17" s="43" t="e">
        <f t="shared" si="8"/>
        <v>#VALUE!</v>
      </c>
      <c r="P17" s="43" t="e">
        <f t="shared" si="4"/>
        <v>#VALUE!</v>
      </c>
      <c r="Q17" s="230">
        <f t="shared" si="5"/>
        <v>0.53457</v>
      </c>
      <c r="R17" s="43" t="e">
        <f t="shared" si="10"/>
        <v>#VALUE!</v>
      </c>
      <c r="S17" s="43" t="e">
        <f t="shared" si="11"/>
        <v>#VALUE!</v>
      </c>
      <c r="T17" s="45" t="e">
        <f t="shared" si="6"/>
        <v>#VALUE!</v>
      </c>
      <c r="U17" s="45" t="e">
        <f>SUM(T17:T22)</f>
        <v>#VALUE!</v>
      </c>
      <c r="V17" s="46" t="e">
        <f t="shared" si="7"/>
        <v>#VALUE!</v>
      </c>
      <c r="W17" s="78" t="s">
        <v>40</v>
      </c>
      <c r="X17" s="14"/>
      <c r="Y17" s="14"/>
    </row>
    <row r="18" spans="2:25" ht="14.25" thickTop="1">
      <c r="B18" s="232" t="s">
        <v>41</v>
      </c>
      <c r="C18" s="337" t="s">
        <v>146</v>
      </c>
      <c r="D18" s="338" t="s">
        <v>146</v>
      </c>
      <c r="E18" s="339" t="s">
        <v>146</v>
      </c>
      <c r="F18" s="339" t="s">
        <v>146</v>
      </c>
      <c r="G18" s="339" t="s">
        <v>146</v>
      </c>
      <c r="H18" s="340" t="s">
        <v>146</v>
      </c>
      <c r="I18" s="336">
        <f t="shared" si="0"/>
        <v>0</v>
      </c>
      <c r="J18" s="296" t="e">
        <f t="shared" si="1"/>
        <v>#VALUE!</v>
      </c>
      <c r="K18" s="42" t="e">
        <f t="shared" si="9"/>
        <v>#VALUE!</v>
      </c>
      <c r="L18" s="358">
        <v>0.47311</v>
      </c>
      <c r="M18" s="21" t="e">
        <f t="shared" si="2"/>
        <v>#VALUE!</v>
      </c>
      <c r="N18" s="42" t="e">
        <f t="shared" si="3"/>
        <v>#VALUE!</v>
      </c>
      <c r="O18" s="298" t="e">
        <f t="shared" si="8"/>
        <v>#VALUE!</v>
      </c>
      <c r="P18" s="43" t="e">
        <f t="shared" si="4"/>
        <v>#VALUE!</v>
      </c>
      <c r="Q18" s="230">
        <f t="shared" si="5"/>
        <v>0.5268900000000001</v>
      </c>
      <c r="R18" s="43" t="e">
        <f t="shared" si="10"/>
        <v>#VALUE!</v>
      </c>
      <c r="S18" s="43" t="e">
        <f t="shared" si="11"/>
        <v>#VALUE!</v>
      </c>
      <c r="T18" s="35" t="e">
        <f t="shared" si="6"/>
        <v>#VALUE!</v>
      </c>
      <c r="U18" s="45" t="e">
        <f>SUM(T18:T22)</f>
        <v>#VALUE!</v>
      </c>
      <c r="V18" s="46" t="e">
        <f t="shared" si="7"/>
        <v>#VALUE!</v>
      </c>
      <c r="W18" s="78" t="s">
        <v>41</v>
      </c>
      <c r="X18" s="14"/>
      <c r="Y18" s="14"/>
    </row>
    <row r="19" spans="2:25" ht="13.5">
      <c r="B19" s="232" t="s">
        <v>42</v>
      </c>
      <c r="C19" s="337" t="s">
        <v>146</v>
      </c>
      <c r="D19" s="338" t="s">
        <v>146</v>
      </c>
      <c r="E19" s="339" t="s">
        <v>146</v>
      </c>
      <c r="F19" s="339" t="s">
        <v>146</v>
      </c>
      <c r="G19" s="339" t="s">
        <v>146</v>
      </c>
      <c r="H19" s="340" t="s">
        <v>146</v>
      </c>
      <c r="I19" s="336">
        <f t="shared" si="0"/>
        <v>0</v>
      </c>
      <c r="J19" s="296" t="e">
        <f t="shared" si="1"/>
        <v>#VALUE!</v>
      </c>
      <c r="K19" s="42" t="e">
        <f t="shared" si="9"/>
        <v>#VALUE!</v>
      </c>
      <c r="L19" s="358">
        <v>0.47138</v>
      </c>
      <c r="M19" s="21" t="e">
        <f t="shared" si="2"/>
        <v>#VALUE!</v>
      </c>
      <c r="N19" s="42" t="e">
        <f t="shared" si="3"/>
        <v>#VALUE!</v>
      </c>
      <c r="O19" s="46" t="e">
        <f t="shared" si="8"/>
        <v>#VALUE!</v>
      </c>
      <c r="P19" s="43" t="e">
        <f t="shared" si="4"/>
        <v>#VALUE!</v>
      </c>
      <c r="Q19" s="230">
        <f t="shared" si="5"/>
        <v>0.52862</v>
      </c>
      <c r="R19" s="43" t="e">
        <f t="shared" si="10"/>
        <v>#VALUE!</v>
      </c>
      <c r="S19" s="43" t="e">
        <f t="shared" si="11"/>
        <v>#VALUE!</v>
      </c>
      <c r="T19" s="46" t="e">
        <f t="shared" si="6"/>
        <v>#VALUE!</v>
      </c>
      <c r="U19" s="45" t="e">
        <f>SUM(T19:T22)</f>
        <v>#VALUE!</v>
      </c>
      <c r="V19" s="46" t="e">
        <f t="shared" si="7"/>
        <v>#VALUE!</v>
      </c>
      <c r="W19" s="78" t="s">
        <v>42</v>
      </c>
      <c r="X19" s="14"/>
      <c r="Y19" s="14"/>
    </row>
    <row r="20" spans="2:25" ht="13.5">
      <c r="B20" s="232" t="s">
        <v>43</v>
      </c>
      <c r="C20" s="337" t="s">
        <v>146</v>
      </c>
      <c r="D20" s="338" t="s">
        <v>146</v>
      </c>
      <c r="E20" s="339" t="s">
        <v>146</v>
      </c>
      <c r="F20" s="339" t="s">
        <v>146</v>
      </c>
      <c r="G20" s="339" t="s">
        <v>146</v>
      </c>
      <c r="H20" s="340" t="s">
        <v>146</v>
      </c>
      <c r="I20" s="336">
        <f t="shared" si="0"/>
        <v>0</v>
      </c>
      <c r="J20" s="296" t="e">
        <f t="shared" si="1"/>
        <v>#VALUE!</v>
      </c>
      <c r="K20" s="42" t="e">
        <f t="shared" si="9"/>
        <v>#VALUE!</v>
      </c>
      <c r="L20" s="358">
        <v>0.47705</v>
      </c>
      <c r="M20" s="21" t="e">
        <f t="shared" si="2"/>
        <v>#VALUE!</v>
      </c>
      <c r="N20" s="42" t="e">
        <f t="shared" si="3"/>
        <v>#VALUE!</v>
      </c>
      <c r="O20" s="46" t="e">
        <f t="shared" si="8"/>
        <v>#VALUE!</v>
      </c>
      <c r="P20" s="43" t="e">
        <f t="shared" si="4"/>
        <v>#VALUE!</v>
      </c>
      <c r="Q20" s="230">
        <f t="shared" si="5"/>
        <v>0.52295</v>
      </c>
      <c r="R20" s="43" t="e">
        <f t="shared" si="10"/>
        <v>#VALUE!</v>
      </c>
      <c r="S20" s="43" t="e">
        <f t="shared" si="11"/>
        <v>#VALUE!</v>
      </c>
      <c r="T20" s="46" t="e">
        <f t="shared" si="6"/>
        <v>#VALUE!</v>
      </c>
      <c r="U20" s="45" t="e">
        <f>SUM(T20:T22)</f>
        <v>#VALUE!</v>
      </c>
      <c r="V20" s="46" t="e">
        <f t="shared" si="7"/>
        <v>#VALUE!</v>
      </c>
      <c r="W20" s="78" t="s">
        <v>43</v>
      </c>
      <c r="X20" s="14"/>
      <c r="Y20" s="14"/>
    </row>
    <row r="21" spans="2:25" ht="13.5">
      <c r="B21" s="232" t="s">
        <v>44</v>
      </c>
      <c r="C21" s="337" t="s">
        <v>146</v>
      </c>
      <c r="D21" s="338" t="s">
        <v>146</v>
      </c>
      <c r="E21" s="339" t="s">
        <v>146</v>
      </c>
      <c r="F21" s="339" t="s">
        <v>146</v>
      </c>
      <c r="G21" s="339" t="s">
        <v>146</v>
      </c>
      <c r="H21" s="340" t="s">
        <v>146</v>
      </c>
      <c r="I21" s="336">
        <f t="shared" si="0"/>
        <v>0</v>
      </c>
      <c r="J21" s="296" t="e">
        <f t="shared" si="1"/>
        <v>#VALUE!</v>
      </c>
      <c r="K21" s="42" t="e">
        <f t="shared" si="9"/>
        <v>#VALUE!</v>
      </c>
      <c r="L21" s="358">
        <v>0.4944</v>
      </c>
      <c r="M21" s="21" t="e">
        <f t="shared" si="2"/>
        <v>#VALUE!</v>
      </c>
      <c r="N21" s="42" t="e">
        <f t="shared" si="3"/>
        <v>#VALUE!</v>
      </c>
      <c r="O21" s="46" t="e">
        <f t="shared" si="8"/>
        <v>#VALUE!</v>
      </c>
      <c r="P21" s="43" t="e">
        <f t="shared" si="4"/>
        <v>#VALUE!</v>
      </c>
      <c r="Q21" s="230">
        <f t="shared" si="5"/>
        <v>0.5056</v>
      </c>
      <c r="R21" s="43" t="e">
        <f t="shared" si="10"/>
        <v>#VALUE!</v>
      </c>
      <c r="S21" s="43" t="e">
        <f t="shared" si="11"/>
        <v>#VALUE!</v>
      </c>
      <c r="T21" s="46" t="e">
        <f t="shared" si="6"/>
        <v>#VALUE!</v>
      </c>
      <c r="U21" s="45" t="e">
        <f>SUM(T21:T22)</f>
        <v>#VALUE!</v>
      </c>
      <c r="V21" s="46" t="e">
        <f t="shared" si="7"/>
        <v>#VALUE!</v>
      </c>
      <c r="W21" s="78" t="s">
        <v>44</v>
      </c>
      <c r="X21" s="14"/>
      <c r="Y21" s="14"/>
    </row>
    <row r="22" spans="2:25" ht="14.25" thickBot="1">
      <c r="B22" s="237" t="s">
        <v>45</v>
      </c>
      <c r="C22" s="341" t="s">
        <v>146</v>
      </c>
      <c r="D22" s="342" t="s">
        <v>146</v>
      </c>
      <c r="E22" s="343" t="s">
        <v>146</v>
      </c>
      <c r="F22" s="343" t="s">
        <v>146</v>
      </c>
      <c r="G22" s="343" t="s">
        <v>146</v>
      </c>
      <c r="H22" s="344" t="s">
        <v>146</v>
      </c>
      <c r="I22" s="336">
        <f t="shared" si="0"/>
        <v>0</v>
      </c>
      <c r="J22" s="299" t="e">
        <f t="shared" si="1"/>
        <v>#VALUE!</v>
      </c>
      <c r="K22" s="300" t="e">
        <f t="shared" si="9"/>
        <v>#VALUE!</v>
      </c>
      <c r="L22" s="359"/>
      <c r="M22" s="67"/>
      <c r="N22" s="300"/>
      <c r="O22" s="85" t="e">
        <f t="shared" si="8"/>
        <v>#VALUE!</v>
      </c>
      <c r="P22" s="301" t="e">
        <f>O22</f>
        <v>#VALUE!</v>
      </c>
      <c r="Q22" s="67"/>
      <c r="R22" s="67"/>
      <c r="S22" s="377" t="e">
        <f>0.76551*T21</f>
        <v>#VALUE!</v>
      </c>
      <c r="T22" s="244" t="e">
        <f>0.76551*T21</f>
        <v>#VALUE!</v>
      </c>
      <c r="U22" s="245" t="e">
        <f>T22</f>
        <v>#VALUE!</v>
      </c>
      <c r="V22" s="246" t="e">
        <f t="shared" si="7"/>
        <v>#VALUE!</v>
      </c>
      <c r="W22" s="78" t="s">
        <v>45</v>
      </c>
      <c r="X22" s="14"/>
      <c r="Y22" s="14"/>
    </row>
    <row r="23" spans="2:25" ht="15" thickBot="1" thickTop="1">
      <c r="B23" s="57" t="s">
        <v>46</v>
      </c>
      <c r="C23" s="345">
        <f aca="true" t="shared" si="12" ref="C23:I23">SUM(C4:C22)</f>
        <v>0</v>
      </c>
      <c r="D23" s="346">
        <f t="shared" si="12"/>
        <v>0</v>
      </c>
      <c r="E23" s="347">
        <f t="shared" si="12"/>
        <v>0</v>
      </c>
      <c r="F23" s="347">
        <f t="shared" si="12"/>
        <v>0</v>
      </c>
      <c r="G23" s="347">
        <f t="shared" si="12"/>
        <v>0</v>
      </c>
      <c r="H23" s="348">
        <f t="shared" si="12"/>
        <v>0</v>
      </c>
      <c r="I23" s="349">
        <f t="shared" si="12"/>
        <v>0</v>
      </c>
      <c r="J23" s="64" t="s">
        <v>122</v>
      </c>
      <c r="K23" s="18" t="s">
        <v>120</v>
      </c>
      <c r="L23" s="64" t="s">
        <v>21</v>
      </c>
      <c r="M23" s="65" t="s">
        <v>47</v>
      </c>
      <c r="N23" s="253" t="s">
        <v>28</v>
      </c>
      <c r="O23" s="253" t="s">
        <v>28</v>
      </c>
      <c r="P23" s="253" t="s">
        <v>28</v>
      </c>
      <c r="Q23" s="253" t="s">
        <v>28</v>
      </c>
      <c r="R23" s="253" t="s">
        <v>28</v>
      </c>
      <c r="S23" s="378" t="s">
        <v>152</v>
      </c>
      <c r="T23" s="378">
        <v>0.76551</v>
      </c>
      <c r="U23" s="378" t="s">
        <v>153</v>
      </c>
      <c r="V23" s="253" t="s">
        <v>28</v>
      </c>
      <c r="W23" s="302" t="s">
        <v>46</v>
      </c>
      <c r="X23" s="14"/>
      <c r="Y23" s="14"/>
    </row>
    <row r="24" spans="1:25" ht="15" thickTop="1">
      <c r="A24" s="3" t="s">
        <v>139</v>
      </c>
      <c r="B24" s="13"/>
      <c r="C24" s="216" t="s">
        <v>112</v>
      </c>
      <c r="D24" s="257" t="s">
        <v>3</v>
      </c>
      <c r="E24" s="10"/>
      <c r="F24" s="10"/>
      <c r="G24" s="10"/>
      <c r="H24" s="258"/>
      <c r="I24" s="219" t="s">
        <v>4</v>
      </c>
      <c r="J24" s="63" t="s">
        <v>51</v>
      </c>
      <c r="K24" s="10"/>
      <c r="L24" s="10" t="s">
        <v>6</v>
      </c>
      <c r="M24" s="10"/>
      <c r="N24" s="10" t="s">
        <v>7</v>
      </c>
      <c r="O24" s="11" t="s">
        <v>8</v>
      </c>
      <c r="P24" s="10"/>
      <c r="Q24" s="10" t="s">
        <v>9</v>
      </c>
      <c r="R24" s="10"/>
      <c r="S24" s="10"/>
      <c r="T24" s="11" t="s">
        <v>11</v>
      </c>
      <c r="U24" s="10" t="s">
        <v>12</v>
      </c>
      <c r="V24" s="12" t="s">
        <v>13</v>
      </c>
      <c r="W24" s="23"/>
      <c r="X24" s="64" t="s">
        <v>21</v>
      </c>
      <c r="Y24" s="65" t="s">
        <v>47</v>
      </c>
    </row>
    <row r="25" spans="1:25" ht="15" thickBot="1">
      <c r="A25" s="24" t="s">
        <v>144</v>
      </c>
      <c r="B25" s="23"/>
      <c r="C25" s="326" t="s">
        <v>132</v>
      </c>
      <c r="D25" s="350" t="s">
        <v>133</v>
      </c>
      <c r="E25" s="351" t="s">
        <v>134</v>
      </c>
      <c r="F25" s="352" t="s">
        <v>135</v>
      </c>
      <c r="G25" s="352" t="s">
        <v>136</v>
      </c>
      <c r="H25" s="352" t="s">
        <v>137</v>
      </c>
      <c r="I25" s="331" t="s">
        <v>138</v>
      </c>
      <c r="J25" s="261"/>
      <c r="K25" s="21"/>
      <c r="L25" s="21"/>
      <c r="M25" s="21"/>
      <c r="N25" s="21"/>
      <c r="O25" s="19" t="s">
        <v>23</v>
      </c>
      <c r="P25" s="21"/>
      <c r="Q25" s="21"/>
      <c r="R25" s="21"/>
      <c r="S25" s="21"/>
      <c r="T25" s="21"/>
      <c r="U25" s="21"/>
      <c r="V25" s="22"/>
      <c r="W25" s="23"/>
      <c r="X25" s="14"/>
      <c r="Y25" s="14"/>
    </row>
    <row r="26" spans="1:25" ht="15" thickTop="1">
      <c r="A26" s="24" t="s">
        <v>47</v>
      </c>
      <c r="B26" s="224" t="s">
        <v>26</v>
      </c>
      <c r="C26" s="332" t="s">
        <v>146</v>
      </c>
      <c r="D26" s="333" t="s">
        <v>146</v>
      </c>
      <c r="E26" s="339" t="s">
        <v>146</v>
      </c>
      <c r="F26" s="339" t="s">
        <v>146</v>
      </c>
      <c r="G26" s="339" t="s">
        <v>146</v>
      </c>
      <c r="H26" s="353" t="s">
        <v>146</v>
      </c>
      <c r="I26" s="336">
        <f aca="true" t="shared" si="13" ref="I26:I44">SUM(D26:H26)</f>
        <v>0</v>
      </c>
      <c r="J26" s="261" t="e">
        <f aca="true" t="shared" si="14" ref="J26:J44">I26/C26/5</f>
        <v>#VALUE!</v>
      </c>
      <c r="K26" s="42" t="e">
        <f>J26</f>
        <v>#VALUE!</v>
      </c>
      <c r="L26" s="358">
        <v>0.79896</v>
      </c>
      <c r="M26" s="21" t="e">
        <f aca="true" t="shared" si="15" ref="M26:M43">K26*L26+1</f>
        <v>#VALUE!</v>
      </c>
      <c r="N26" s="42" t="e">
        <f aca="true" t="shared" si="16" ref="N26:N43">K26/M26</f>
        <v>#VALUE!</v>
      </c>
      <c r="O26" s="43">
        <v>100000</v>
      </c>
      <c r="P26" s="43" t="e">
        <f aca="true" t="shared" si="17" ref="P26:P43">N26*O26</f>
        <v>#VALUE!</v>
      </c>
      <c r="Q26" s="21">
        <f aca="true" t="shared" si="18" ref="Q26:Q43">1-L26</f>
        <v>0.20104</v>
      </c>
      <c r="R26" s="21" t="e">
        <f>O26-P26</f>
        <v>#VALUE!</v>
      </c>
      <c r="S26" s="21" t="e">
        <f>P26*Q26</f>
        <v>#VALUE!</v>
      </c>
      <c r="T26" s="21" t="e">
        <f aca="true" t="shared" si="19" ref="T26:T43">R26+S26</f>
        <v>#VALUE!</v>
      </c>
      <c r="U26" s="21" t="e">
        <f aca="true" t="shared" si="20" ref="U26:U43">U27+T26</f>
        <v>#VALUE!</v>
      </c>
      <c r="V26" s="266" t="e">
        <f aca="true" t="shared" si="21" ref="V26:V44">U26/O26</f>
        <v>#VALUE!</v>
      </c>
      <c r="W26" s="297" t="s">
        <v>26</v>
      </c>
      <c r="X26" s="14"/>
      <c r="Y26" s="14"/>
    </row>
    <row r="27" spans="1:25" ht="13.5">
      <c r="A27" s="14"/>
      <c r="B27" s="232" t="s">
        <v>27</v>
      </c>
      <c r="C27" s="337" t="s">
        <v>146</v>
      </c>
      <c r="D27" s="339" t="s">
        <v>146</v>
      </c>
      <c r="E27" s="339" t="s">
        <v>146</v>
      </c>
      <c r="F27" s="339" t="s">
        <v>146</v>
      </c>
      <c r="G27" s="339" t="s">
        <v>146</v>
      </c>
      <c r="H27" s="354" t="s">
        <v>146</v>
      </c>
      <c r="I27" s="336">
        <f t="shared" si="13"/>
        <v>0</v>
      </c>
      <c r="J27" s="261" t="e">
        <f t="shared" si="14"/>
        <v>#VALUE!</v>
      </c>
      <c r="K27" s="42" t="e">
        <f>J27*4</f>
        <v>#VALUE!</v>
      </c>
      <c r="L27" s="358">
        <v>0.61167</v>
      </c>
      <c r="M27" s="21" t="e">
        <f t="shared" si="15"/>
        <v>#VALUE!</v>
      </c>
      <c r="N27" s="42" t="e">
        <f t="shared" si="16"/>
        <v>#VALUE!</v>
      </c>
      <c r="O27" s="43" t="e">
        <f aca="true" t="shared" si="22" ref="O27:O44">O26-P26</f>
        <v>#VALUE!</v>
      </c>
      <c r="P27" s="43" t="e">
        <f t="shared" si="17"/>
        <v>#VALUE!</v>
      </c>
      <c r="Q27" s="21">
        <f t="shared" si="18"/>
        <v>0.38832999999999995</v>
      </c>
      <c r="R27" s="21" t="e">
        <f>(O27-P27)*4</f>
        <v>#VALUE!</v>
      </c>
      <c r="S27" s="21" t="e">
        <f>P27*Q27*4</f>
        <v>#VALUE!</v>
      </c>
      <c r="T27" s="21" t="e">
        <f t="shared" si="19"/>
        <v>#VALUE!</v>
      </c>
      <c r="U27" s="21" t="e">
        <f t="shared" si="20"/>
        <v>#VALUE!</v>
      </c>
      <c r="V27" s="266" t="e">
        <f t="shared" si="21"/>
        <v>#VALUE!</v>
      </c>
      <c r="W27" s="78" t="s">
        <v>27</v>
      </c>
      <c r="X27" s="14"/>
      <c r="Y27" s="14"/>
    </row>
    <row r="28" spans="1:25" ht="13.5">
      <c r="A28" s="14"/>
      <c r="B28" s="232" t="s">
        <v>29</v>
      </c>
      <c r="C28" s="337" t="s">
        <v>146</v>
      </c>
      <c r="D28" s="339" t="s">
        <v>146</v>
      </c>
      <c r="E28" s="339" t="s">
        <v>146</v>
      </c>
      <c r="F28" s="339" t="s">
        <v>146</v>
      </c>
      <c r="G28" s="339" t="s">
        <v>146</v>
      </c>
      <c r="H28" s="354" t="s">
        <v>146</v>
      </c>
      <c r="I28" s="336">
        <f t="shared" si="13"/>
        <v>0</v>
      </c>
      <c r="J28" s="261" t="e">
        <f t="shared" si="14"/>
        <v>#VALUE!</v>
      </c>
      <c r="K28" s="42" t="e">
        <f aca="true" t="shared" si="23" ref="K28:K44">J28*5</f>
        <v>#VALUE!</v>
      </c>
      <c r="L28" s="358">
        <v>0.54133</v>
      </c>
      <c r="M28" s="21" t="e">
        <f t="shared" si="15"/>
        <v>#VALUE!</v>
      </c>
      <c r="N28" s="42" t="e">
        <f t="shared" si="16"/>
        <v>#VALUE!</v>
      </c>
      <c r="O28" s="43" t="e">
        <f t="shared" si="22"/>
        <v>#VALUE!</v>
      </c>
      <c r="P28" s="43" t="e">
        <f t="shared" si="17"/>
        <v>#VALUE!</v>
      </c>
      <c r="Q28" s="21">
        <f t="shared" si="18"/>
        <v>0.45867</v>
      </c>
      <c r="R28" s="21" t="e">
        <f aca="true" t="shared" si="24" ref="R28:R43">(O28-P28)*5</f>
        <v>#VALUE!</v>
      </c>
      <c r="S28" s="21" t="e">
        <f aca="true" t="shared" si="25" ref="S28:S43">P28*Q28*5</f>
        <v>#VALUE!</v>
      </c>
      <c r="T28" s="21" t="e">
        <f t="shared" si="19"/>
        <v>#VALUE!</v>
      </c>
      <c r="U28" s="21" t="e">
        <f t="shared" si="20"/>
        <v>#VALUE!</v>
      </c>
      <c r="V28" s="266" t="e">
        <f t="shared" si="21"/>
        <v>#VALUE!</v>
      </c>
      <c r="W28" s="78" t="s">
        <v>29</v>
      </c>
      <c r="X28" s="14"/>
      <c r="Y28" s="14"/>
    </row>
    <row r="29" spans="1:25" ht="13.5">
      <c r="A29" s="14"/>
      <c r="B29" s="232" t="s">
        <v>30</v>
      </c>
      <c r="C29" s="337" t="s">
        <v>146</v>
      </c>
      <c r="D29" s="339" t="s">
        <v>146</v>
      </c>
      <c r="E29" s="339" t="s">
        <v>146</v>
      </c>
      <c r="F29" s="339" t="s">
        <v>146</v>
      </c>
      <c r="G29" s="339" t="s">
        <v>146</v>
      </c>
      <c r="H29" s="354" t="s">
        <v>146</v>
      </c>
      <c r="I29" s="336">
        <f t="shared" si="13"/>
        <v>0</v>
      </c>
      <c r="J29" s="261" t="e">
        <f t="shared" si="14"/>
        <v>#VALUE!</v>
      </c>
      <c r="K29" s="42" t="e">
        <f t="shared" si="23"/>
        <v>#VALUE!</v>
      </c>
      <c r="L29" s="358">
        <v>0.475</v>
      </c>
      <c r="M29" s="21" t="e">
        <f t="shared" si="15"/>
        <v>#VALUE!</v>
      </c>
      <c r="N29" s="42" t="e">
        <f t="shared" si="16"/>
        <v>#VALUE!</v>
      </c>
      <c r="O29" s="43" t="e">
        <f t="shared" si="22"/>
        <v>#VALUE!</v>
      </c>
      <c r="P29" s="43" t="e">
        <f t="shared" si="17"/>
        <v>#VALUE!</v>
      </c>
      <c r="Q29" s="21">
        <f t="shared" si="18"/>
        <v>0.525</v>
      </c>
      <c r="R29" s="21" t="e">
        <f t="shared" si="24"/>
        <v>#VALUE!</v>
      </c>
      <c r="S29" s="21" t="e">
        <f t="shared" si="25"/>
        <v>#VALUE!</v>
      </c>
      <c r="T29" s="21" t="e">
        <f t="shared" si="19"/>
        <v>#VALUE!</v>
      </c>
      <c r="U29" s="21" t="e">
        <f t="shared" si="20"/>
        <v>#VALUE!</v>
      </c>
      <c r="V29" s="266" t="e">
        <f t="shared" si="21"/>
        <v>#VALUE!</v>
      </c>
      <c r="W29" s="78" t="s">
        <v>30</v>
      </c>
      <c r="X29" s="14"/>
      <c r="Y29" s="14"/>
    </row>
    <row r="30" spans="1:25" ht="13.5">
      <c r="A30" s="14"/>
      <c r="B30" s="232" t="s">
        <v>31</v>
      </c>
      <c r="C30" s="337" t="s">
        <v>146</v>
      </c>
      <c r="D30" s="339" t="s">
        <v>146</v>
      </c>
      <c r="E30" s="339" t="s">
        <v>146</v>
      </c>
      <c r="F30" s="339" t="s">
        <v>146</v>
      </c>
      <c r="G30" s="339" t="s">
        <v>146</v>
      </c>
      <c r="H30" s="354" t="s">
        <v>146</v>
      </c>
      <c r="I30" s="336">
        <f t="shared" si="13"/>
        <v>0</v>
      </c>
      <c r="J30" s="261" t="e">
        <f t="shared" si="14"/>
        <v>#VALUE!</v>
      </c>
      <c r="K30" s="42" t="e">
        <f t="shared" si="23"/>
        <v>#VALUE!</v>
      </c>
      <c r="L30" s="358">
        <v>0.45714</v>
      </c>
      <c r="M30" s="21" t="e">
        <f t="shared" si="15"/>
        <v>#VALUE!</v>
      </c>
      <c r="N30" s="42" t="e">
        <f t="shared" si="16"/>
        <v>#VALUE!</v>
      </c>
      <c r="O30" s="43" t="e">
        <f t="shared" si="22"/>
        <v>#VALUE!</v>
      </c>
      <c r="P30" s="43" t="e">
        <f t="shared" si="17"/>
        <v>#VALUE!</v>
      </c>
      <c r="Q30" s="21">
        <f t="shared" si="18"/>
        <v>0.54286</v>
      </c>
      <c r="R30" s="21" t="e">
        <f t="shared" si="24"/>
        <v>#VALUE!</v>
      </c>
      <c r="S30" s="21" t="e">
        <f t="shared" si="25"/>
        <v>#VALUE!</v>
      </c>
      <c r="T30" s="21" t="e">
        <f t="shared" si="19"/>
        <v>#VALUE!</v>
      </c>
      <c r="U30" s="21" t="e">
        <f t="shared" si="20"/>
        <v>#VALUE!</v>
      </c>
      <c r="V30" s="266" t="e">
        <f t="shared" si="21"/>
        <v>#VALUE!</v>
      </c>
      <c r="W30" s="78" t="s">
        <v>31</v>
      </c>
      <c r="X30" s="14"/>
      <c r="Y30" s="14"/>
    </row>
    <row r="31" spans="1:25" ht="13.5">
      <c r="A31" s="14"/>
      <c r="B31" s="232" t="s">
        <v>32</v>
      </c>
      <c r="C31" s="337" t="s">
        <v>146</v>
      </c>
      <c r="D31" s="339" t="s">
        <v>146</v>
      </c>
      <c r="E31" s="339" t="s">
        <v>146</v>
      </c>
      <c r="F31" s="339" t="s">
        <v>146</v>
      </c>
      <c r="G31" s="339" t="s">
        <v>146</v>
      </c>
      <c r="H31" s="354" t="s">
        <v>146</v>
      </c>
      <c r="I31" s="336">
        <f t="shared" si="13"/>
        <v>0</v>
      </c>
      <c r="J31" s="261" t="e">
        <f t="shared" si="14"/>
        <v>#VALUE!</v>
      </c>
      <c r="K31" s="42" t="e">
        <f t="shared" si="23"/>
        <v>#VALUE!</v>
      </c>
      <c r="L31" s="358">
        <v>0.50135</v>
      </c>
      <c r="M31" s="21" t="e">
        <f t="shared" si="15"/>
        <v>#VALUE!</v>
      </c>
      <c r="N31" s="42" t="e">
        <f t="shared" si="16"/>
        <v>#VALUE!</v>
      </c>
      <c r="O31" s="43" t="e">
        <f t="shared" si="22"/>
        <v>#VALUE!</v>
      </c>
      <c r="P31" s="43" t="e">
        <f t="shared" si="17"/>
        <v>#VALUE!</v>
      </c>
      <c r="Q31" s="21">
        <f t="shared" si="18"/>
        <v>0.49865000000000004</v>
      </c>
      <c r="R31" s="21" t="e">
        <f t="shared" si="24"/>
        <v>#VALUE!</v>
      </c>
      <c r="S31" s="21" t="e">
        <f t="shared" si="25"/>
        <v>#VALUE!</v>
      </c>
      <c r="T31" s="21" t="e">
        <f t="shared" si="19"/>
        <v>#VALUE!</v>
      </c>
      <c r="U31" s="21" t="e">
        <f t="shared" si="20"/>
        <v>#VALUE!</v>
      </c>
      <c r="V31" s="266" t="e">
        <f t="shared" si="21"/>
        <v>#VALUE!</v>
      </c>
      <c r="W31" s="78" t="s">
        <v>32</v>
      </c>
      <c r="X31" s="14"/>
      <c r="Y31" s="14"/>
    </row>
    <row r="32" spans="1:25" ht="13.5">
      <c r="A32" s="14"/>
      <c r="B32" s="232" t="s">
        <v>33</v>
      </c>
      <c r="C32" s="337" t="s">
        <v>146</v>
      </c>
      <c r="D32" s="339" t="s">
        <v>146</v>
      </c>
      <c r="E32" s="339" t="s">
        <v>146</v>
      </c>
      <c r="F32" s="339" t="s">
        <v>146</v>
      </c>
      <c r="G32" s="339" t="s">
        <v>146</v>
      </c>
      <c r="H32" s="354" t="s">
        <v>146</v>
      </c>
      <c r="I32" s="336">
        <f t="shared" si="13"/>
        <v>0</v>
      </c>
      <c r="J32" s="261" t="e">
        <f t="shared" si="14"/>
        <v>#VALUE!</v>
      </c>
      <c r="K32" s="42" t="e">
        <f t="shared" si="23"/>
        <v>#VALUE!</v>
      </c>
      <c r="L32" s="358">
        <v>0.47665</v>
      </c>
      <c r="M32" s="21" t="e">
        <f t="shared" si="15"/>
        <v>#VALUE!</v>
      </c>
      <c r="N32" s="42" t="e">
        <f t="shared" si="16"/>
        <v>#VALUE!</v>
      </c>
      <c r="O32" s="43" t="e">
        <f t="shared" si="22"/>
        <v>#VALUE!</v>
      </c>
      <c r="P32" s="43" t="e">
        <f t="shared" si="17"/>
        <v>#VALUE!</v>
      </c>
      <c r="Q32" s="21">
        <f t="shared" si="18"/>
        <v>0.52335</v>
      </c>
      <c r="R32" s="21" t="e">
        <f t="shared" si="24"/>
        <v>#VALUE!</v>
      </c>
      <c r="S32" s="21" t="e">
        <f t="shared" si="25"/>
        <v>#VALUE!</v>
      </c>
      <c r="T32" s="21" t="e">
        <f t="shared" si="19"/>
        <v>#VALUE!</v>
      </c>
      <c r="U32" s="21" t="e">
        <f t="shared" si="20"/>
        <v>#VALUE!</v>
      </c>
      <c r="V32" s="266" t="e">
        <f t="shared" si="21"/>
        <v>#VALUE!</v>
      </c>
      <c r="W32" s="78" t="s">
        <v>33</v>
      </c>
      <c r="X32" s="14"/>
      <c r="Y32" s="14"/>
    </row>
    <row r="33" spans="1:25" ht="13.5">
      <c r="A33" s="14"/>
      <c r="B33" s="232" t="s">
        <v>34</v>
      </c>
      <c r="C33" s="337" t="s">
        <v>146</v>
      </c>
      <c r="D33" s="339" t="s">
        <v>146</v>
      </c>
      <c r="E33" s="339" t="s">
        <v>146</v>
      </c>
      <c r="F33" s="339" t="s">
        <v>146</v>
      </c>
      <c r="G33" s="339" t="s">
        <v>146</v>
      </c>
      <c r="H33" s="354" t="s">
        <v>146</v>
      </c>
      <c r="I33" s="336">
        <f t="shared" si="13"/>
        <v>0</v>
      </c>
      <c r="J33" s="261" t="e">
        <f t="shared" si="14"/>
        <v>#VALUE!</v>
      </c>
      <c r="K33" s="42" t="e">
        <f t="shared" si="23"/>
        <v>#VALUE!</v>
      </c>
      <c r="L33" s="358">
        <v>0.47074</v>
      </c>
      <c r="M33" s="21" t="e">
        <f t="shared" si="15"/>
        <v>#VALUE!</v>
      </c>
      <c r="N33" s="42" t="e">
        <f t="shared" si="16"/>
        <v>#VALUE!</v>
      </c>
      <c r="O33" s="43" t="e">
        <f t="shared" si="22"/>
        <v>#VALUE!</v>
      </c>
      <c r="P33" s="43" t="e">
        <f t="shared" si="17"/>
        <v>#VALUE!</v>
      </c>
      <c r="Q33" s="21">
        <f t="shared" si="18"/>
        <v>0.5292600000000001</v>
      </c>
      <c r="R33" s="21" t="e">
        <f t="shared" si="24"/>
        <v>#VALUE!</v>
      </c>
      <c r="S33" s="21" t="e">
        <f t="shared" si="25"/>
        <v>#VALUE!</v>
      </c>
      <c r="T33" s="21" t="e">
        <f t="shared" si="19"/>
        <v>#VALUE!</v>
      </c>
      <c r="U33" s="21" t="e">
        <f t="shared" si="20"/>
        <v>#VALUE!</v>
      </c>
      <c r="V33" s="266" t="e">
        <f t="shared" si="21"/>
        <v>#VALUE!</v>
      </c>
      <c r="W33" s="78" t="s">
        <v>34</v>
      </c>
      <c r="X33" s="14"/>
      <c r="Y33" s="14"/>
    </row>
    <row r="34" spans="1:25" ht="13.5">
      <c r="A34" s="14"/>
      <c r="B34" s="232" t="s">
        <v>35</v>
      </c>
      <c r="C34" s="337" t="s">
        <v>146</v>
      </c>
      <c r="D34" s="339" t="s">
        <v>146</v>
      </c>
      <c r="E34" s="339" t="s">
        <v>146</v>
      </c>
      <c r="F34" s="339" t="s">
        <v>146</v>
      </c>
      <c r="G34" s="339" t="s">
        <v>146</v>
      </c>
      <c r="H34" s="354" t="s">
        <v>146</v>
      </c>
      <c r="I34" s="336">
        <f t="shared" si="13"/>
        <v>0</v>
      </c>
      <c r="J34" s="261" t="e">
        <f t="shared" si="14"/>
        <v>#VALUE!</v>
      </c>
      <c r="K34" s="42" t="e">
        <f t="shared" si="23"/>
        <v>#VALUE!</v>
      </c>
      <c r="L34" s="358">
        <v>0.46454</v>
      </c>
      <c r="M34" s="21" t="e">
        <f t="shared" si="15"/>
        <v>#VALUE!</v>
      </c>
      <c r="N34" s="42" t="e">
        <f t="shared" si="16"/>
        <v>#VALUE!</v>
      </c>
      <c r="O34" s="43" t="e">
        <f t="shared" si="22"/>
        <v>#VALUE!</v>
      </c>
      <c r="P34" s="43" t="e">
        <f t="shared" si="17"/>
        <v>#VALUE!</v>
      </c>
      <c r="Q34" s="21">
        <f t="shared" si="18"/>
        <v>0.53546</v>
      </c>
      <c r="R34" s="21" t="e">
        <f t="shared" si="24"/>
        <v>#VALUE!</v>
      </c>
      <c r="S34" s="21" t="e">
        <f t="shared" si="25"/>
        <v>#VALUE!</v>
      </c>
      <c r="T34" s="21" t="e">
        <f t="shared" si="19"/>
        <v>#VALUE!</v>
      </c>
      <c r="U34" s="21" t="e">
        <f t="shared" si="20"/>
        <v>#VALUE!</v>
      </c>
      <c r="V34" s="266" t="e">
        <f t="shared" si="21"/>
        <v>#VALUE!</v>
      </c>
      <c r="W34" s="78" t="s">
        <v>35</v>
      </c>
      <c r="X34" s="14"/>
      <c r="Y34" s="14"/>
    </row>
    <row r="35" spans="1:25" ht="13.5">
      <c r="A35" s="14"/>
      <c r="B35" s="232" t="s">
        <v>36</v>
      </c>
      <c r="C35" s="337" t="s">
        <v>146</v>
      </c>
      <c r="D35" s="339" t="s">
        <v>146</v>
      </c>
      <c r="E35" s="339" t="s">
        <v>146</v>
      </c>
      <c r="F35" s="339" t="s">
        <v>146</v>
      </c>
      <c r="G35" s="339" t="s">
        <v>146</v>
      </c>
      <c r="H35" s="354" t="s">
        <v>146</v>
      </c>
      <c r="I35" s="336">
        <f t="shared" si="13"/>
        <v>0</v>
      </c>
      <c r="J35" s="261" t="e">
        <f t="shared" si="14"/>
        <v>#VALUE!</v>
      </c>
      <c r="K35" s="42" t="e">
        <f t="shared" si="23"/>
        <v>#VALUE!</v>
      </c>
      <c r="L35" s="358">
        <v>0.45927</v>
      </c>
      <c r="M35" s="21" t="e">
        <f t="shared" si="15"/>
        <v>#VALUE!</v>
      </c>
      <c r="N35" s="42" t="e">
        <f t="shared" si="16"/>
        <v>#VALUE!</v>
      </c>
      <c r="O35" s="43" t="e">
        <f t="shared" si="22"/>
        <v>#VALUE!</v>
      </c>
      <c r="P35" s="43" t="e">
        <f t="shared" si="17"/>
        <v>#VALUE!</v>
      </c>
      <c r="Q35" s="21">
        <f t="shared" si="18"/>
        <v>0.5407299999999999</v>
      </c>
      <c r="R35" s="21" t="e">
        <f t="shared" si="24"/>
        <v>#VALUE!</v>
      </c>
      <c r="S35" s="21" t="e">
        <f t="shared" si="25"/>
        <v>#VALUE!</v>
      </c>
      <c r="T35" s="21" t="e">
        <f t="shared" si="19"/>
        <v>#VALUE!</v>
      </c>
      <c r="U35" s="21" t="e">
        <f t="shared" si="20"/>
        <v>#VALUE!</v>
      </c>
      <c r="V35" s="266" t="e">
        <f t="shared" si="21"/>
        <v>#VALUE!</v>
      </c>
      <c r="W35" s="78" t="s">
        <v>36</v>
      </c>
      <c r="X35" s="14"/>
      <c r="Y35" s="14"/>
    </row>
    <row r="36" spans="1:25" ht="13.5">
      <c r="A36" s="14"/>
      <c r="B36" s="232" t="s">
        <v>37</v>
      </c>
      <c r="C36" s="337" t="s">
        <v>146</v>
      </c>
      <c r="D36" s="339" t="s">
        <v>146</v>
      </c>
      <c r="E36" s="339" t="s">
        <v>146</v>
      </c>
      <c r="F36" s="339" t="s">
        <v>146</v>
      </c>
      <c r="G36" s="339" t="s">
        <v>146</v>
      </c>
      <c r="H36" s="354" t="s">
        <v>146</v>
      </c>
      <c r="I36" s="336">
        <f t="shared" si="13"/>
        <v>0</v>
      </c>
      <c r="J36" s="261" t="e">
        <f t="shared" si="14"/>
        <v>#VALUE!</v>
      </c>
      <c r="K36" s="42" t="e">
        <f t="shared" si="23"/>
        <v>#VALUE!</v>
      </c>
      <c r="L36" s="358">
        <v>0.46421</v>
      </c>
      <c r="M36" s="21" t="e">
        <f t="shared" si="15"/>
        <v>#VALUE!</v>
      </c>
      <c r="N36" s="42" t="e">
        <f t="shared" si="16"/>
        <v>#VALUE!</v>
      </c>
      <c r="O36" s="43" t="e">
        <f t="shared" si="22"/>
        <v>#VALUE!</v>
      </c>
      <c r="P36" s="43" t="e">
        <f t="shared" si="17"/>
        <v>#VALUE!</v>
      </c>
      <c r="Q36" s="21">
        <f t="shared" si="18"/>
        <v>0.53579</v>
      </c>
      <c r="R36" s="21" t="e">
        <f t="shared" si="24"/>
        <v>#VALUE!</v>
      </c>
      <c r="S36" s="21" t="e">
        <f t="shared" si="25"/>
        <v>#VALUE!</v>
      </c>
      <c r="T36" s="21" t="e">
        <f t="shared" si="19"/>
        <v>#VALUE!</v>
      </c>
      <c r="U36" s="21" t="e">
        <f t="shared" si="20"/>
        <v>#VALUE!</v>
      </c>
      <c r="V36" s="266" t="e">
        <f t="shared" si="21"/>
        <v>#VALUE!</v>
      </c>
      <c r="W36" s="78" t="s">
        <v>37</v>
      </c>
      <c r="X36" s="14"/>
      <c r="Y36" s="14"/>
    </row>
    <row r="37" spans="2:25" ht="13.5">
      <c r="B37" s="232" t="s">
        <v>38</v>
      </c>
      <c r="C37" s="337" t="s">
        <v>146</v>
      </c>
      <c r="D37" s="339" t="s">
        <v>146</v>
      </c>
      <c r="E37" s="339" t="s">
        <v>146</v>
      </c>
      <c r="F37" s="339" t="s">
        <v>146</v>
      </c>
      <c r="G37" s="339" t="s">
        <v>146</v>
      </c>
      <c r="H37" s="354" t="s">
        <v>146</v>
      </c>
      <c r="I37" s="336">
        <f t="shared" si="13"/>
        <v>0</v>
      </c>
      <c r="J37" s="261" t="e">
        <f t="shared" si="14"/>
        <v>#VALUE!</v>
      </c>
      <c r="K37" s="42" t="e">
        <f t="shared" si="23"/>
        <v>#VALUE!</v>
      </c>
      <c r="L37" s="358">
        <v>0.47032</v>
      </c>
      <c r="M37" s="21" t="e">
        <f t="shared" si="15"/>
        <v>#VALUE!</v>
      </c>
      <c r="N37" s="42" t="e">
        <f t="shared" si="16"/>
        <v>#VALUE!</v>
      </c>
      <c r="O37" s="43" t="e">
        <f t="shared" si="22"/>
        <v>#VALUE!</v>
      </c>
      <c r="P37" s="43" t="e">
        <f t="shared" si="17"/>
        <v>#VALUE!</v>
      </c>
      <c r="Q37" s="21">
        <f t="shared" si="18"/>
        <v>0.5296799999999999</v>
      </c>
      <c r="R37" s="21" t="e">
        <f t="shared" si="24"/>
        <v>#VALUE!</v>
      </c>
      <c r="S37" s="21" t="e">
        <f t="shared" si="25"/>
        <v>#VALUE!</v>
      </c>
      <c r="T37" s="21" t="e">
        <f t="shared" si="19"/>
        <v>#VALUE!</v>
      </c>
      <c r="U37" s="21" t="e">
        <f t="shared" si="20"/>
        <v>#VALUE!</v>
      </c>
      <c r="V37" s="266" t="e">
        <f t="shared" si="21"/>
        <v>#VALUE!</v>
      </c>
      <c r="W37" s="78" t="s">
        <v>38</v>
      </c>
      <c r="X37" s="14"/>
      <c r="Y37" s="14"/>
    </row>
    <row r="38" spans="2:25" ht="13.5">
      <c r="B38" s="232" t="s">
        <v>39</v>
      </c>
      <c r="C38" s="337" t="s">
        <v>146</v>
      </c>
      <c r="D38" s="339" t="s">
        <v>146</v>
      </c>
      <c r="E38" s="339" t="s">
        <v>146</v>
      </c>
      <c r="F38" s="339" t="s">
        <v>146</v>
      </c>
      <c r="G38" s="339" t="s">
        <v>146</v>
      </c>
      <c r="H38" s="354" t="s">
        <v>146</v>
      </c>
      <c r="I38" s="336">
        <f t="shared" si="13"/>
        <v>0</v>
      </c>
      <c r="J38" s="261" t="e">
        <f t="shared" si="14"/>
        <v>#VALUE!</v>
      </c>
      <c r="K38" s="42" t="e">
        <f t="shared" si="23"/>
        <v>#VALUE!</v>
      </c>
      <c r="L38" s="358">
        <v>0.46897</v>
      </c>
      <c r="M38" s="21" t="e">
        <f t="shared" si="15"/>
        <v>#VALUE!</v>
      </c>
      <c r="N38" s="42" t="e">
        <f t="shared" si="16"/>
        <v>#VALUE!</v>
      </c>
      <c r="O38" s="43" t="e">
        <f t="shared" si="22"/>
        <v>#VALUE!</v>
      </c>
      <c r="P38" s="43" t="e">
        <f t="shared" si="17"/>
        <v>#VALUE!</v>
      </c>
      <c r="Q38" s="21">
        <f t="shared" si="18"/>
        <v>0.53103</v>
      </c>
      <c r="R38" s="21" t="e">
        <f t="shared" si="24"/>
        <v>#VALUE!</v>
      </c>
      <c r="S38" s="21" t="e">
        <f t="shared" si="25"/>
        <v>#VALUE!</v>
      </c>
      <c r="T38" s="21" t="e">
        <f t="shared" si="19"/>
        <v>#VALUE!</v>
      </c>
      <c r="U38" s="21" t="e">
        <f t="shared" si="20"/>
        <v>#VALUE!</v>
      </c>
      <c r="V38" s="266" t="e">
        <f t="shared" si="21"/>
        <v>#VALUE!</v>
      </c>
      <c r="W38" s="78" t="s">
        <v>39</v>
      </c>
      <c r="X38" s="14"/>
      <c r="Y38" s="14"/>
    </row>
    <row r="39" spans="2:25" ht="14.25" thickBot="1">
      <c r="B39" s="232" t="s">
        <v>40</v>
      </c>
      <c r="C39" s="337" t="s">
        <v>146</v>
      </c>
      <c r="D39" s="339" t="s">
        <v>146</v>
      </c>
      <c r="E39" s="339" t="s">
        <v>146</v>
      </c>
      <c r="F39" s="339" t="s">
        <v>146</v>
      </c>
      <c r="G39" s="339" t="s">
        <v>146</v>
      </c>
      <c r="H39" s="354" t="s">
        <v>146</v>
      </c>
      <c r="I39" s="336">
        <f t="shared" si="13"/>
        <v>0</v>
      </c>
      <c r="J39" s="261" t="e">
        <f t="shared" si="14"/>
        <v>#VALUE!</v>
      </c>
      <c r="K39" s="42" t="e">
        <f t="shared" si="23"/>
        <v>#VALUE!</v>
      </c>
      <c r="L39" s="358">
        <v>0.4656</v>
      </c>
      <c r="M39" s="21" t="e">
        <f t="shared" si="15"/>
        <v>#VALUE!</v>
      </c>
      <c r="N39" s="42" t="e">
        <f t="shared" si="16"/>
        <v>#VALUE!</v>
      </c>
      <c r="O39" s="43" t="e">
        <f t="shared" si="22"/>
        <v>#VALUE!</v>
      </c>
      <c r="P39" s="43" t="e">
        <f t="shared" si="17"/>
        <v>#VALUE!</v>
      </c>
      <c r="Q39" s="21">
        <f t="shared" si="18"/>
        <v>0.5344</v>
      </c>
      <c r="R39" s="21" t="e">
        <f t="shared" si="24"/>
        <v>#VALUE!</v>
      </c>
      <c r="S39" s="21" t="e">
        <f t="shared" si="25"/>
        <v>#VALUE!</v>
      </c>
      <c r="T39" s="21" t="e">
        <f t="shared" si="19"/>
        <v>#VALUE!</v>
      </c>
      <c r="U39" s="21" t="e">
        <f t="shared" si="20"/>
        <v>#VALUE!</v>
      </c>
      <c r="V39" s="266" t="e">
        <f t="shared" si="21"/>
        <v>#VALUE!</v>
      </c>
      <c r="W39" s="78" t="s">
        <v>40</v>
      </c>
      <c r="X39" s="14"/>
      <c r="Y39" s="14"/>
    </row>
    <row r="40" spans="2:25" ht="14.25" thickTop="1">
      <c r="B40" s="232" t="s">
        <v>41</v>
      </c>
      <c r="C40" s="337" t="s">
        <v>146</v>
      </c>
      <c r="D40" s="339" t="s">
        <v>146</v>
      </c>
      <c r="E40" s="339" t="s">
        <v>146</v>
      </c>
      <c r="F40" s="339" t="s">
        <v>146</v>
      </c>
      <c r="G40" s="339" t="s">
        <v>146</v>
      </c>
      <c r="H40" s="354" t="s">
        <v>146</v>
      </c>
      <c r="I40" s="336">
        <f t="shared" si="13"/>
        <v>0</v>
      </c>
      <c r="J40" s="261" t="e">
        <f t="shared" si="14"/>
        <v>#VALUE!</v>
      </c>
      <c r="K40" s="42" t="e">
        <f t="shared" si="23"/>
        <v>#VALUE!</v>
      </c>
      <c r="L40" s="358">
        <v>0.4631</v>
      </c>
      <c r="M40" s="21" t="e">
        <f t="shared" si="15"/>
        <v>#VALUE!</v>
      </c>
      <c r="N40" s="42" t="e">
        <f t="shared" si="16"/>
        <v>#VALUE!</v>
      </c>
      <c r="O40" s="303" t="e">
        <f t="shared" si="22"/>
        <v>#VALUE!</v>
      </c>
      <c r="P40" s="43" t="e">
        <f t="shared" si="17"/>
        <v>#VALUE!</v>
      </c>
      <c r="Q40" s="21">
        <f t="shared" si="18"/>
        <v>0.5368999999999999</v>
      </c>
      <c r="R40" s="21" t="e">
        <f t="shared" si="24"/>
        <v>#VALUE!</v>
      </c>
      <c r="S40" s="21" t="e">
        <f t="shared" si="25"/>
        <v>#VALUE!</v>
      </c>
      <c r="T40" s="35" t="e">
        <f t="shared" si="19"/>
        <v>#VALUE!</v>
      </c>
      <c r="U40" s="21" t="e">
        <f t="shared" si="20"/>
        <v>#VALUE!</v>
      </c>
      <c r="V40" s="266" t="e">
        <f t="shared" si="21"/>
        <v>#VALUE!</v>
      </c>
      <c r="W40" s="78" t="s">
        <v>41</v>
      </c>
      <c r="X40" s="14"/>
      <c r="Y40" s="14"/>
    </row>
    <row r="41" spans="2:25" ht="13.5">
      <c r="B41" s="232" t="s">
        <v>42</v>
      </c>
      <c r="C41" s="337" t="s">
        <v>146</v>
      </c>
      <c r="D41" s="339" t="s">
        <v>146</v>
      </c>
      <c r="E41" s="339" t="s">
        <v>146</v>
      </c>
      <c r="F41" s="339" t="s">
        <v>146</v>
      </c>
      <c r="G41" s="339" t="s">
        <v>146</v>
      </c>
      <c r="H41" s="354" t="s">
        <v>146</v>
      </c>
      <c r="I41" s="336">
        <f t="shared" si="13"/>
        <v>0</v>
      </c>
      <c r="J41" s="261" t="e">
        <f t="shared" si="14"/>
        <v>#VALUE!</v>
      </c>
      <c r="K41" s="42" t="e">
        <f t="shared" si="23"/>
        <v>#VALUE!</v>
      </c>
      <c r="L41" s="358">
        <v>0.45515</v>
      </c>
      <c r="M41" s="21" t="e">
        <f t="shared" si="15"/>
        <v>#VALUE!</v>
      </c>
      <c r="N41" s="42" t="e">
        <f t="shared" si="16"/>
        <v>#VALUE!</v>
      </c>
      <c r="O41" s="46" t="e">
        <f t="shared" si="22"/>
        <v>#VALUE!</v>
      </c>
      <c r="P41" s="43" t="e">
        <f t="shared" si="17"/>
        <v>#VALUE!</v>
      </c>
      <c r="Q41" s="21">
        <f t="shared" si="18"/>
        <v>0.5448500000000001</v>
      </c>
      <c r="R41" s="21" t="e">
        <f t="shared" si="24"/>
        <v>#VALUE!</v>
      </c>
      <c r="S41" s="21" t="e">
        <f t="shared" si="25"/>
        <v>#VALUE!</v>
      </c>
      <c r="T41" s="46" t="e">
        <f t="shared" si="19"/>
        <v>#VALUE!</v>
      </c>
      <c r="U41" s="21" t="e">
        <f t="shared" si="20"/>
        <v>#VALUE!</v>
      </c>
      <c r="V41" s="266" t="e">
        <f t="shared" si="21"/>
        <v>#VALUE!</v>
      </c>
      <c r="W41" s="78" t="s">
        <v>42</v>
      </c>
      <c r="X41" s="14"/>
      <c r="Y41" s="14"/>
    </row>
    <row r="42" spans="2:25" ht="13.5">
      <c r="B42" s="232" t="s">
        <v>43</v>
      </c>
      <c r="C42" s="337" t="s">
        <v>146</v>
      </c>
      <c r="D42" s="339" t="s">
        <v>146</v>
      </c>
      <c r="E42" s="339" t="s">
        <v>146</v>
      </c>
      <c r="F42" s="339" t="s">
        <v>146</v>
      </c>
      <c r="G42" s="339" t="s">
        <v>146</v>
      </c>
      <c r="H42" s="354" t="s">
        <v>146</v>
      </c>
      <c r="I42" s="336">
        <f t="shared" si="13"/>
        <v>0</v>
      </c>
      <c r="J42" s="261" t="e">
        <f t="shared" si="14"/>
        <v>#VALUE!</v>
      </c>
      <c r="K42" s="42" t="e">
        <f t="shared" si="23"/>
        <v>#VALUE!</v>
      </c>
      <c r="L42" s="358">
        <v>0.45858</v>
      </c>
      <c r="M42" s="21" t="e">
        <f t="shared" si="15"/>
        <v>#VALUE!</v>
      </c>
      <c r="N42" s="42" t="e">
        <f t="shared" si="16"/>
        <v>#VALUE!</v>
      </c>
      <c r="O42" s="46" t="e">
        <f t="shared" si="22"/>
        <v>#VALUE!</v>
      </c>
      <c r="P42" s="43" t="e">
        <f t="shared" si="17"/>
        <v>#VALUE!</v>
      </c>
      <c r="Q42" s="21">
        <f t="shared" si="18"/>
        <v>0.54142</v>
      </c>
      <c r="R42" s="21" t="e">
        <f t="shared" si="24"/>
        <v>#VALUE!</v>
      </c>
      <c r="S42" s="21" t="e">
        <f t="shared" si="25"/>
        <v>#VALUE!</v>
      </c>
      <c r="T42" s="46" t="e">
        <f t="shared" si="19"/>
        <v>#VALUE!</v>
      </c>
      <c r="U42" s="21" t="e">
        <f t="shared" si="20"/>
        <v>#VALUE!</v>
      </c>
      <c r="V42" s="266" t="e">
        <f t="shared" si="21"/>
        <v>#VALUE!</v>
      </c>
      <c r="W42" s="78" t="s">
        <v>43</v>
      </c>
      <c r="X42" s="14"/>
      <c r="Y42" s="14"/>
    </row>
    <row r="43" spans="2:25" ht="13.5">
      <c r="B43" s="232" t="s">
        <v>44</v>
      </c>
      <c r="C43" s="337" t="s">
        <v>146</v>
      </c>
      <c r="D43" s="339" t="s">
        <v>146</v>
      </c>
      <c r="E43" s="339" t="s">
        <v>146</v>
      </c>
      <c r="F43" s="339" t="s">
        <v>146</v>
      </c>
      <c r="G43" s="339" t="s">
        <v>146</v>
      </c>
      <c r="H43" s="354" t="s">
        <v>146</v>
      </c>
      <c r="I43" s="336">
        <f t="shared" si="13"/>
        <v>0</v>
      </c>
      <c r="J43" s="261" t="e">
        <f t="shared" si="14"/>
        <v>#VALUE!</v>
      </c>
      <c r="K43" s="42" t="e">
        <f t="shared" si="23"/>
        <v>#VALUE!</v>
      </c>
      <c r="L43" s="358">
        <v>0.46786</v>
      </c>
      <c r="M43" s="21" t="e">
        <f t="shared" si="15"/>
        <v>#VALUE!</v>
      </c>
      <c r="N43" s="42" t="e">
        <f t="shared" si="16"/>
        <v>#VALUE!</v>
      </c>
      <c r="O43" s="46" t="e">
        <f t="shared" si="22"/>
        <v>#VALUE!</v>
      </c>
      <c r="P43" s="43" t="e">
        <f t="shared" si="17"/>
        <v>#VALUE!</v>
      </c>
      <c r="Q43" s="21">
        <f t="shared" si="18"/>
        <v>0.5321400000000001</v>
      </c>
      <c r="R43" s="21" t="e">
        <f t="shared" si="24"/>
        <v>#VALUE!</v>
      </c>
      <c r="S43" s="21" t="e">
        <f t="shared" si="25"/>
        <v>#VALUE!</v>
      </c>
      <c r="T43" s="46" t="e">
        <f t="shared" si="19"/>
        <v>#VALUE!</v>
      </c>
      <c r="U43" s="21" t="e">
        <f t="shared" si="20"/>
        <v>#VALUE!</v>
      </c>
      <c r="V43" s="266" t="e">
        <f t="shared" si="21"/>
        <v>#VALUE!</v>
      </c>
      <c r="W43" s="78" t="s">
        <v>44</v>
      </c>
      <c r="X43" s="14"/>
      <c r="Y43" s="14"/>
    </row>
    <row r="44" spans="2:25" ht="14.25" thickBot="1">
      <c r="B44" s="237" t="s">
        <v>45</v>
      </c>
      <c r="C44" s="341" t="s">
        <v>146</v>
      </c>
      <c r="D44" s="339" t="s">
        <v>146</v>
      </c>
      <c r="E44" s="339" t="s">
        <v>146</v>
      </c>
      <c r="F44" s="339" t="s">
        <v>146</v>
      </c>
      <c r="G44" s="339" t="s">
        <v>146</v>
      </c>
      <c r="H44" s="355" t="s">
        <v>146</v>
      </c>
      <c r="I44" s="356">
        <f t="shared" si="13"/>
        <v>0</v>
      </c>
      <c r="J44" s="304" t="e">
        <f t="shared" si="14"/>
        <v>#VALUE!</v>
      </c>
      <c r="K44" s="67" t="e">
        <f t="shared" si="23"/>
        <v>#VALUE!</v>
      </c>
      <c r="L44" s="360"/>
      <c r="M44" s="67"/>
      <c r="N44" s="67"/>
      <c r="O44" s="85" t="e">
        <f t="shared" si="22"/>
        <v>#VALUE!</v>
      </c>
      <c r="P44" s="301" t="e">
        <f>O44</f>
        <v>#VALUE!</v>
      </c>
      <c r="Q44" s="67"/>
      <c r="R44" s="67"/>
      <c r="S44" s="380" t="e">
        <f>1.1383*T43</f>
        <v>#VALUE!</v>
      </c>
      <c r="T44" s="85" t="e">
        <f>S44</f>
        <v>#VALUE!</v>
      </c>
      <c r="U44" s="67" t="e">
        <f>T44</f>
        <v>#VALUE!</v>
      </c>
      <c r="V44" s="274" t="e">
        <f t="shared" si="21"/>
        <v>#VALUE!</v>
      </c>
      <c r="W44" s="87" t="s">
        <v>45</v>
      </c>
      <c r="X44" s="14"/>
      <c r="Y44" s="14"/>
    </row>
    <row r="45" spans="2:25" ht="15" thickBot="1" thickTop="1">
      <c r="B45" s="57" t="s">
        <v>46</v>
      </c>
      <c r="C45" s="345">
        <f aca="true" t="shared" si="26" ref="C45:I45">SUM(C26:C44)</f>
        <v>0</v>
      </c>
      <c r="D45" s="346">
        <f t="shared" si="26"/>
        <v>0</v>
      </c>
      <c r="E45" s="347">
        <f t="shared" si="26"/>
        <v>0</v>
      </c>
      <c r="F45" s="347">
        <f t="shared" si="26"/>
        <v>0</v>
      </c>
      <c r="G45" s="347">
        <f t="shared" si="26"/>
        <v>0</v>
      </c>
      <c r="H45" s="348">
        <f t="shared" si="26"/>
        <v>0</v>
      </c>
      <c r="I45" s="357">
        <f t="shared" si="26"/>
        <v>0</v>
      </c>
      <c r="J45" s="14"/>
      <c r="K45" s="88" t="s">
        <v>140</v>
      </c>
      <c r="L45" s="14"/>
      <c r="M45" s="14"/>
      <c r="N45" s="14"/>
      <c r="O45" s="14"/>
      <c r="P45" s="14"/>
      <c r="Q45" s="14"/>
      <c r="R45" s="14"/>
      <c r="S45" s="379" t="s">
        <v>154</v>
      </c>
      <c r="T45" s="379">
        <v>1.1383</v>
      </c>
      <c r="U45" s="379" t="s">
        <v>155</v>
      </c>
      <c r="V45" s="14"/>
      <c r="W45" s="14"/>
      <c r="X45" s="14"/>
      <c r="Y45" s="14"/>
    </row>
    <row r="46" spans="10:25" ht="14.25" thickTop="1">
      <c r="J46" s="122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ht="14.25" thickBot="1">
      <c r="B47" s="19" t="s">
        <v>125</v>
      </c>
      <c r="C47" s="305" t="s">
        <v>64</v>
      </c>
      <c r="P47" s="14"/>
      <c r="Q47" s="3" t="s">
        <v>65</v>
      </c>
      <c r="R47" s="3"/>
      <c r="S47" s="3"/>
      <c r="T47" s="3" t="s">
        <v>141</v>
      </c>
      <c r="U47" s="3" t="s">
        <v>142</v>
      </c>
      <c r="V47" s="3"/>
      <c r="W47" s="14"/>
      <c r="X47" s="14"/>
      <c r="Y47" s="14"/>
    </row>
    <row r="48" spans="2:25" ht="14.25" thickTop="1">
      <c r="B48" s="96" t="s">
        <v>71</v>
      </c>
      <c r="C48" s="97"/>
      <c r="D48" s="97" t="s">
        <v>72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5"/>
      <c r="P48" s="14"/>
      <c r="Q48" s="96" t="s">
        <v>71</v>
      </c>
      <c r="R48" s="97"/>
      <c r="S48" s="98" t="s">
        <v>72</v>
      </c>
      <c r="T48" s="4"/>
      <c r="U48" s="99"/>
      <c r="V48" s="100"/>
      <c r="W48" s="14"/>
      <c r="X48" s="14"/>
      <c r="Y48" s="14"/>
    </row>
    <row r="49" spans="2:25" ht="14.25" thickBot="1">
      <c r="B49" s="106" t="s">
        <v>22</v>
      </c>
      <c r="C49" s="107" t="s">
        <v>73</v>
      </c>
      <c r="D49" s="107" t="s">
        <v>74</v>
      </c>
      <c r="E49" s="128"/>
      <c r="F49" s="107" t="s">
        <v>75</v>
      </c>
      <c r="G49" s="128"/>
      <c r="H49" s="107" t="s">
        <v>76</v>
      </c>
      <c r="I49" s="107" t="s">
        <v>77</v>
      </c>
      <c r="J49" s="107" t="s">
        <v>78</v>
      </c>
      <c r="K49" s="128"/>
      <c r="L49" s="107" t="s">
        <v>79</v>
      </c>
      <c r="M49" s="128"/>
      <c r="N49" s="128"/>
      <c r="O49" s="306" t="s">
        <v>80</v>
      </c>
      <c r="P49" s="14"/>
      <c r="Q49" s="106" t="s">
        <v>22</v>
      </c>
      <c r="R49" s="107" t="s">
        <v>73</v>
      </c>
      <c r="S49" s="108" t="s">
        <v>74</v>
      </c>
      <c r="T49" s="109" t="s">
        <v>81</v>
      </c>
      <c r="U49" s="15" t="s">
        <v>82</v>
      </c>
      <c r="V49" s="110"/>
      <c r="W49" s="14"/>
      <c r="X49" s="14"/>
      <c r="Y49" s="14"/>
    </row>
    <row r="50" spans="2:25" ht="14.25" thickTop="1">
      <c r="B50" s="116">
        <v>0</v>
      </c>
      <c r="C50" s="362">
        <v>100000</v>
      </c>
      <c r="D50" s="363">
        <v>7637964</v>
      </c>
      <c r="E50" s="103"/>
      <c r="F50" s="103">
        <f aca="true" t="shared" si="27" ref="F50:F67">+D50-D51</f>
        <v>99634</v>
      </c>
      <c r="G50" s="103"/>
      <c r="H50" s="103">
        <f aca="true" t="shared" si="28" ref="H50:H67">+C51</f>
        <v>99544</v>
      </c>
      <c r="I50" s="103">
        <f aca="true" t="shared" si="29" ref="I50:I67">+C50-C51</f>
        <v>456</v>
      </c>
      <c r="J50" s="103">
        <f>+F50-H50</f>
        <v>90</v>
      </c>
      <c r="K50" s="103"/>
      <c r="L50" s="103">
        <f>+J50/I50</f>
        <v>0.19736842105263158</v>
      </c>
      <c r="M50" s="103"/>
      <c r="N50" s="104"/>
      <c r="O50" s="307">
        <v>0.8026315789473684</v>
      </c>
      <c r="P50" s="14"/>
      <c r="Q50" s="116">
        <v>0</v>
      </c>
      <c r="R50" s="362">
        <v>100000</v>
      </c>
      <c r="S50" s="369">
        <v>7637964</v>
      </c>
      <c r="T50" s="4"/>
      <c r="U50" s="99"/>
      <c r="V50" s="100"/>
      <c r="W50" s="14"/>
      <c r="X50" s="14"/>
      <c r="Y50" s="14"/>
    </row>
    <row r="51" spans="2:25" ht="13.5">
      <c r="B51" s="116">
        <v>1</v>
      </c>
      <c r="C51" s="364">
        <v>99544</v>
      </c>
      <c r="D51" s="365">
        <v>7538330</v>
      </c>
      <c r="E51" s="118"/>
      <c r="F51" s="118">
        <f t="shared" si="27"/>
        <v>397737</v>
      </c>
      <c r="G51" s="118"/>
      <c r="H51" s="118">
        <f t="shared" si="28"/>
        <v>99359</v>
      </c>
      <c r="I51" s="118">
        <f t="shared" si="29"/>
        <v>185</v>
      </c>
      <c r="J51" s="118">
        <f>+F51-4*H51</f>
        <v>301</v>
      </c>
      <c r="K51" s="118"/>
      <c r="L51" s="118">
        <f>+J51/4/I51</f>
        <v>0.40675675675675677</v>
      </c>
      <c r="M51" s="118"/>
      <c r="N51" s="120"/>
      <c r="O51" s="307">
        <v>0.5932432432432433</v>
      </c>
      <c r="P51" s="14"/>
      <c r="Q51" s="116">
        <v>1</v>
      </c>
      <c r="R51" s="364">
        <v>99544</v>
      </c>
      <c r="S51" s="367">
        <v>7538330</v>
      </c>
      <c r="T51" s="16"/>
      <c r="U51" s="122"/>
      <c r="V51" s="123"/>
      <c r="W51" s="14"/>
      <c r="X51" s="14"/>
      <c r="Y51" s="14"/>
    </row>
    <row r="52" spans="2:25" ht="13.5">
      <c r="B52" s="116">
        <v>5</v>
      </c>
      <c r="C52" s="364">
        <v>99359</v>
      </c>
      <c r="D52" s="365">
        <v>7140593</v>
      </c>
      <c r="E52" s="118"/>
      <c r="F52" s="118">
        <f t="shared" si="27"/>
        <v>496506</v>
      </c>
      <c r="G52" s="118"/>
      <c r="H52" s="118">
        <f t="shared" si="28"/>
        <v>99250</v>
      </c>
      <c r="I52" s="118">
        <f t="shared" si="29"/>
        <v>109</v>
      </c>
      <c r="J52" s="118">
        <f aca="true" t="shared" si="30" ref="J52:J68">+F52-5*H52</f>
        <v>256</v>
      </c>
      <c r="K52" s="118"/>
      <c r="L52" s="118">
        <f aca="true" t="shared" si="31" ref="L52:L68">+J52/5/I52</f>
        <v>0.46972477064220186</v>
      </c>
      <c r="M52" s="118"/>
      <c r="N52" s="120"/>
      <c r="O52" s="307">
        <v>0.5302752293577981</v>
      </c>
      <c r="P52" s="14"/>
      <c r="Q52" s="116">
        <v>5</v>
      </c>
      <c r="R52" s="364">
        <v>99359</v>
      </c>
      <c r="S52" s="367">
        <v>7140593</v>
      </c>
      <c r="T52" s="16"/>
      <c r="U52" s="122"/>
      <c r="V52" s="123"/>
      <c r="W52" s="14"/>
      <c r="X52" s="14"/>
      <c r="Y52" s="14"/>
    </row>
    <row r="53" spans="2:25" ht="13.5">
      <c r="B53" s="116">
        <v>10</v>
      </c>
      <c r="C53" s="364">
        <v>99250</v>
      </c>
      <c r="D53" s="365">
        <v>6644087</v>
      </c>
      <c r="E53" s="118"/>
      <c r="F53" s="118">
        <f t="shared" si="27"/>
        <v>496029</v>
      </c>
      <c r="G53" s="118"/>
      <c r="H53" s="118">
        <f t="shared" si="28"/>
        <v>99155</v>
      </c>
      <c r="I53" s="118">
        <f t="shared" si="29"/>
        <v>95</v>
      </c>
      <c r="J53" s="118">
        <f t="shared" si="30"/>
        <v>254</v>
      </c>
      <c r="K53" s="118"/>
      <c r="L53" s="118">
        <f t="shared" si="31"/>
        <v>0.5347368421052632</v>
      </c>
      <c r="M53" s="118"/>
      <c r="N53" s="120"/>
      <c r="O53" s="307">
        <v>0.4652631578947368</v>
      </c>
      <c r="P53" s="14"/>
      <c r="Q53" s="116">
        <v>10</v>
      </c>
      <c r="R53" s="364">
        <v>99250</v>
      </c>
      <c r="S53" s="367">
        <v>6644087</v>
      </c>
      <c r="T53" s="16"/>
      <c r="U53" s="122"/>
      <c r="V53" s="123"/>
      <c r="W53" s="14"/>
      <c r="X53" s="14"/>
      <c r="Y53" s="14"/>
    </row>
    <row r="54" spans="2:22" ht="13.5">
      <c r="B54" s="116">
        <v>15</v>
      </c>
      <c r="C54" s="364">
        <v>99155</v>
      </c>
      <c r="D54" s="365">
        <v>6148058</v>
      </c>
      <c r="E54" s="118"/>
      <c r="F54" s="118">
        <f t="shared" si="27"/>
        <v>495211</v>
      </c>
      <c r="G54" s="118"/>
      <c r="H54" s="118">
        <f t="shared" si="28"/>
        <v>98889</v>
      </c>
      <c r="I54" s="118">
        <f t="shared" si="29"/>
        <v>266</v>
      </c>
      <c r="J54" s="118">
        <f t="shared" si="30"/>
        <v>766</v>
      </c>
      <c r="K54" s="118"/>
      <c r="L54" s="118">
        <f t="shared" si="31"/>
        <v>0.5759398496240601</v>
      </c>
      <c r="M54" s="118"/>
      <c r="N54" s="120"/>
      <c r="O54" s="307">
        <v>0.4240601503759399</v>
      </c>
      <c r="Q54" s="116">
        <v>15</v>
      </c>
      <c r="R54" s="364">
        <v>99155</v>
      </c>
      <c r="S54" s="367">
        <v>6148058</v>
      </c>
      <c r="T54" s="116"/>
      <c r="U54" s="118"/>
      <c r="V54" s="120"/>
    </row>
    <row r="55" spans="2:22" ht="13.5">
      <c r="B55" s="116">
        <v>20</v>
      </c>
      <c r="C55" s="364">
        <v>98889</v>
      </c>
      <c r="D55" s="365">
        <v>5652847</v>
      </c>
      <c r="E55" s="118"/>
      <c r="F55" s="118">
        <f t="shared" si="27"/>
        <v>493527</v>
      </c>
      <c r="G55" s="118"/>
      <c r="H55" s="118">
        <f t="shared" si="28"/>
        <v>98525</v>
      </c>
      <c r="I55" s="118">
        <f t="shared" si="29"/>
        <v>364</v>
      </c>
      <c r="J55" s="118">
        <f t="shared" si="30"/>
        <v>902</v>
      </c>
      <c r="K55" s="118"/>
      <c r="L55" s="118">
        <f t="shared" si="31"/>
        <v>0.4956043956043956</v>
      </c>
      <c r="M55" s="118"/>
      <c r="N55" s="120"/>
      <c r="O55" s="307">
        <v>0.5043956043956044</v>
      </c>
      <c r="Q55" s="116">
        <v>20</v>
      </c>
      <c r="R55" s="364">
        <v>98889</v>
      </c>
      <c r="S55" s="367">
        <v>5652847</v>
      </c>
      <c r="T55" s="116"/>
      <c r="U55" s="118"/>
      <c r="V55" s="120"/>
    </row>
    <row r="56" spans="2:22" ht="13.5">
      <c r="B56" s="116">
        <v>25</v>
      </c>
      <c r="C56" s="364">
        <v>98525</v>
      </c>
      <c r="D56" s="365">
        <v>5159320</v>
      </c>
      <c r="E56" s="118"/>
      <c r="F56" s="118">
        <f t="shared" si="27"/>
        <v>491737</v>
      </c>
      <c r="G56" s="118"/>
      <c r="H56" s="118">
        <f t="shared" si="28"/>
        <v>98164</v>
      </c>
      <c r="I56" s="118">
        <f t="shared" si="29"/>
        <v>361</v>
      </c>
      <c r="J56" s="118">
        <f t="shared" si="30"/>
        <v>917</v>
      </c>
      <c r="K56" s="118"/>
      <c r="L56" s="118">
        <f t="shared" si="31"/>
        <v>0.5080332409972299</v>
      </c>
      <c r="M56" s="118"/>
      <c r="N56" s="120"/>
      <c r="O56" s="307">
        <v>0.4919667590027701</v>
      </c>
      <c r="Q56" s="116">
        <v>25</v>
      </c>
      <c r="R56" s="364">
        <v>98525</v>
      </c>
      <c r="S56" s="367">
        <v>5159320</v>
      </c>
      <c r="T56" s="116"/>
      <c r="U56" s="118"/>
      <c r="V56" s="120"/>
    </row>
    <row r="57" spans="2:22" ht="13.5">
      <c r="B57" s="116">
        <v>30</v>
      </c>
      <c r="C57" s="364">
        <v>98164</v>
      </c>
      <c r="D57" s="365">
        <v>4667583</v>
      </c>
      <c r="E57" s="118"/>
      <c r="F57" s="118">
        <f t="shared" si="27"/>
        <v>489836</v>
      </c>
      <c r="G57" s="118"/>
      <c r="H57" s="118">
        <f t="shared" si="28"/>
        <v>97758</v>
      </c>
      <c r="I57" s="118">
        <f t="shared" si="29"/>
        <v>406</v>
      </c>
      <c r="J57" s="118">
        <f t="shared" si="30"/>
        <v>1046</v>
      </c>
      <c r="K57" s="118"/>
      <c r="L57" s="118">
        <f t="shared" si="31"/>
        <v>0.5152709359605911</v>
      </c>
      <c r="M57" s="118"/>
      <c r="N57" s="120"/>
      <c r="O57" s="307">
        <v>0.48472906403940885</v>
      </c>
      <c r="Q57" s="116">
        <v>30</v>
      </c>
      <c r="R57" s="364">
        <v>98164</v>
      </c>
      <c r="S57" s="367">
        <v>4667583</v>
      </c>
      <c r="T57" s="116"/>
      <c r="U57" s="118"/>
      <c r="V57" s="120"/>
    </row>
    <row r="58" spans="2:22" ht="13.5">
      <c r="B58" s="116">
        <v>35</v>
      </c>
      <c r="C58" s="364">
        <v>97758</v>
      </c>
      <c r="D58" s="365">
        <v>4177747</v>
      </c>
      <c r="E58" s="118"/>
      <c r="F58" s="118">
        <f t="shared" si="27"/>
        <v>487486</v>
      </c>
      <c r="G58" s="118"/>
      <c r="H58" s="118">
        <f t="shared" si="28"/>
        <v>97203</v>
      </c>
      <c r="I58" s="118">
        <f t="shared" si="29"/>
        <v>555</v>
      </c>
      <c r="J58" s="118">
        <f t="shared" si="30"/>
        <v>1471</v>
      </c>
      <c r="K58" s="118"/>
      <c r="L58" s="118">
        <f t="shared" si="31"/>
        <v>0.5300900900900901</v>
      </c>
      <c r="M58" s="118"/>
      <c r="N58" s="120"/>
      <c r="O58" s="307">
        <v>0.4699099099099099</v>
      </c>
      <c r="Q58" s="116">
        <v>35</v>
      </c>
      <c r="R58" s="364">
        <v>97758</v>
      </c>
      <c r="S58" s="367">
        <v>4177747</v>
      </c>
      <c r="T58" s="116"/>
      <c r="U58" s="118"/>
      <c r="V58" s="120"/>
    </row>
    <row r="59" spans="2:22" ht="13.5">
      <c r="B59" s="116">
        <v>40</v>
      </c>
      <c r="C59" s="364">
        <v>97203</v>
      </c>
      <c r="D59" s="365">
        <v>3690261</v>
      </c>
      <c r="E59" s="118"/>
      <c r="F59" s="118">
        <f t="shared" si="27"/>
        <v>484037</v>
      </c>
      <c r="G59" s="118"/>
      <c r="H59" s="118">
        <f t="shared" si="28"/>
        <v>96338</v>
      </c>
      <c r="I59" s="118">
        <f t="shared" si="29"/>
        <v>865</v>
      </c>
      <c r="J59" s="118">
        <f t="shared" si="30"/>
        <v>2347</v>
      </c>
      <c r="K59" s="118"/>
      <c r="L59" s="118">
        <f t="shared" si="31"/>
        <v>0.5426589595375723</v>
      </c>
      <c r="M59" s="118"/>
      <c r="N59" s="120"/>
      <c r="O59" s="307">
        <v>0.45734104046242774</v>
      </c>
      <c r="Q59" s="116">
        <v>40</v>
      </c>
      <c r="R59" s="364">
        <v>97203</v>
      </c>
      <c r="S59" s="367">
        <v>3690261</v>
      </c>
      <c r="T59" s="116"/>
      <c r="U59" s="118"/>
      <c r="V59" s="120"/>
    </row>
    <row r="60" spans="2:22" ht="13.5">
      <c r="B60" s="116">
        <v>45</v>
      </c>
      <c r="C60" s="364">
        <v>96338</v>
      </c>
      <c r="D60" s="365">
        <v>3206224</v>
      </c>
      <c r="E60" s="118"/>
      <c r="F60" s="118">
        <f t="shared" si="27"/>
        <v>478311</v>
      </c>
      <c r="G60" s="118"/>
      <c r="H60" s="118">
        <f t="shared" si="28"/>
        <v>94873</v>
      </c>
      <c r="I60" s="118">
        <f t="shared" si="29"/>
        <v>1465</v>
      </c>
      <c r="J60" s="118">
        <f t="shared" si="30"/>
        <v>3946</v>
      </c>
      <c r="K60" s="118"/>
      <c r="L60" s="118">
        <f t="shared" si="31"/>
        <v>0.538703071672355</v>
      </c>
      <c r="M60" s="118"/>
      <c r="N60" s="120"/>
      <c r="O60" s="307">
        <v>0.461296928327645</v>
      </c>
      <c r="Q60" s="116">
        <v>45</v>
      </c>
      <c r="R60" s="364">
        <v>96338</v>
      </c>
      <c r="S60" s="367">
        <v>3206224</v>
      </c>
      <c r="T60" s="116"/>
      <c r="U60" s="118"/>
      <c r="V60" s="120"/>
    </row>
    <row r="61" spans="2:22" ht="13.5">
      <c r="B61" s="116">
        <v>50</v>
      </c>
      <c r="C61" s="364">
        <v>94873</v>
      </c>
      <c r="D61" s="365">
        <v>2727913</v>
      </c>
      <c r="E61" s="118"/>
      <c r="F61" s="118">
        <f t="shared" si="27"/>
        <v>468969</v>
      </c>
      <c r="G61" s="118"/>
      <c r="H61" s="118">
        <f t="shared" si="28"/>
        <v>92552</v>
      </c>
      <c r="I61" s="118">
        <f t="shared" si="29"/>
        <v>2321</v>
      </c>
      <c r="J61" s="118">
        <f t="shared" si="30"/>
        <v>6209</v>
      </c>
      <c r="K61" s="118"/>
      <c r="L61" s="118">
        <f t="shared" si="31"/>
        <v>0.5350280051701852</v>
      </c>
      <c r="M61" s="118"/>
      <c r="N61" s="120"/>
      <c r="O61" s="307">
        <v>0.46497199482981477</v>
      </c>
      <c r="Q61" s="116">
        <v>50</v>
      </c>
      <c r="R61" s="364">
        <v>94873</v>
      </c>
      <c r="S61" s="367">
        <v>2727913</v>
      </c>
      <c r="T61" s="116"/>
      <c r="U61" s="118"/>
      <c r="V61" s="120"/>
    </row>
    <row r="62" spans="2:22" ht="13.5">
      <c r="B62" s="116">
        <v>55</v>
      </c>
      <c r="C62" s="364">
        <v>92552</v>
      </c>
      <c r="D62" s="365">
        <v>2258944</v>
      </c>
      <c r="E62" s="118"/>
      <c r="F62" s="118">
        <f t="shared" si="27"/>
        <v>454564</v>
      </c>
      <c r="G62" s="118"/>
      <c r="H62" s="118">
        <f t="shared" si="28"/>
        <v>88993</v>
      </c>
      <c r="I62" s="118">
        <f t="shared" si="29"/>
        <v>3559</v>
      </c>
      <c r="J62" s="118">
        <f t="shared" si="30"/>
        <v>9599</v>
      </c>
      <c r="K62" s="118"/>
      <c r="L62" s="118">
        <f t="shared" si="31"/>
        <v>0.5394211857263276</v>
      </c>
      <c r="M62" s="118"/>
      <c r="N62" s="120"/>
      <c r="O62" s="307">
        <v>0.4605788142736724</v>
      </c>
      <c r="Q62" s="116">
        <v>55</v>
      </c>
      <c r="R62" s="364">
        <v>92552</v>
      </c>
      <c r="S62" s="367">
        <v>2258944</v>
      </c>
      <c r="T62" s="116"/>
      <c r="U62" s="118"/>
      <c r="V62" s="120"/>
    </row>
    <row r="63" spans="2:22" ht="13.5">
      <c r="B63" s="116">
        <v>60</v>
      </c>
      <c r="C63" s="364">
        <v>88993</v>
      </c>
      <c r="D63" s="365">
        <v>1804380</v>
      </c>
      <c r="E63" s="118"/>
      <c r="F63" s="118">
        <f t="shared" si="27"/>
        <v>431705</v>
      </c>
      <c r="G63" s="118"/>
      <c r="H63" s="118">
        <f t="shared" si="28"/>
        <v>83295</v>
      </c>
      <c r="I63" s="118">
        <f t="shared" si="29"/>
        <v>5698</v>
      </c>
      <c r="J63" s="118">
        <f t="shared" si="30"/>
        <v>15230</v>
      </c>
      <c r="K63" s="118"/>
      <c r="L63" s="118">
        <f t="shared" si="31"/>
        <v>0.5345735345735346</v>
      </c>
      <c r="M63" s="118"/>
      <c r="N63" s="120"/>
      <c r="O63" s="307">
        <v>0.4654264654264654</v>
      </c>
      <c r="Q63" s="116">
        <v>60</v>
      </c>
      <c r="R63" s="364">
        <v>88993</v>
      </c>
      <c r="S63" s="367">
        <v>1804380</v>
      </c>
      <c r="T63" s="116"/>
      <c r="U63" s="118"/>
      <c r="V63" s="120"/>
    </row>
    <row r="64" spans="2:22" ht="13.5">
      <c r="B64" s="116">
        <v>65</v>
      </c>
      <c r="C64" s="364">
        <v>83295</v>
      </c>
      <c r="D64" s="365">
        <v>1372675</v>
      </c>
      <c r="E64" s="118"/>
      <c r="F64" s="118">
        <f t="shared" si="27"/>
        <v>397352</v>
      </c>
      <c r="G64" s="118"/>
      <c r="H64" s="118">
        <f t="shared" si="28"/>
        <v>75211</v>
      </c>
      <c r="I64" s="118">
        <f t="shared" si="29"/>
        <v>8084</v>
      </c>
      <c r="J64" s="118">
        <f t="shared" si="30"/>
        <v>21297</v>
      </c>
      <c r="K64" s="118"/>
      <c r="L64" s="118">
        <f t="shared" si="31"/>
        <v>0.5268926274121721</v>
      </c>
      <c r="M64" s="118"/>
      <c r="N64" s="120"/>
      <c r="O64" s="307">
        <v>0.47310737258782787</v>
      </c>
      <c r="Q64" s="116">
        <v>65</v>
      </c>
      <c r="R64" s="364">
        <v>83295</v>
      </c>
      <c r="S64" s="367">
        <v>1372675</v>
      </c>
      <c r="T64" s="116"/>
      <c r="U64" s="118"/>
      <c r="V64" s="120"/>
    </row>
    <row r="65" spans="2:22" ht="13.5">
      <c r="B65" s="116">
        <v>70</v>
      </c>
      <c r="C65" s="364">
        <v>75211</v>
      </c>
      <c r="D65" s="365">
        <v>975323</v>
      </c>
      <c r="E65" s="118"/>
      <c r="F65" s="118">
        <f t="shared" si="27"/>
        <v>349257</v>
      </c>
      <c r="G65" s="118"/>
      <c r="H65" s="118">
        <f t="shared" si="28"/>
        <v>63841</v>
      </c>
      <c r="I65" s="118">
        <f t="shared" si="29"/>
        <v>11370</v>
      </c>
      <c r="J65" s="118">
        <f t="shared" si="30"/>
        <v>30052</v>
      </c>
      <c r="K65" s="118"/>
      <c r="L65" s="118">
        <f t="shared" si="31"/>
        <v>0.5286191732629727</v>
      </c>
      <c r="M65" s="118"/>
      <c r="N65" s="120"/>
      <c r="O65" s="307">
        <v>0.4713808267370273</v>
      </c>
      <c r="Q65" s="116">
        <v>70</v>
      </c>
      <c r="R65" s="364">
        <v>75211</v>
      </c>
      <c r="S65" s="367">
        <v>975323</v>
      </c>
      <c r="T65" s="116"/>
      <c r="U65" s="118"/>
      <c r="V65" s="120"/>
    </row>
    <row r="66" spans="2:22" ht="13.5">
      <c r="B66" s="116">
        <v>75</v>
      </c>
      <c r="C66" s="364">
        <v>63841</v>
      </c>
      <c r="D66" s="365">
        <v>626066</v>
      </c>
      <c r="E66" s="118"/>
      <c r="F66" s="118">
        <f t="shared" si="27"/>
        <v>281969</v>
      </c>
      <c r="G66" s="118"/>
      <c r="H66" s="118">
        <f t="shared" si="28"/>
        <v>48230</v>
      </c>
      <c r="I66" s="118">
        <f t="shared" si="29"/>
        <v>15611</v>
      </c>
      <c r="J66" s="118">
        <f t="shared" si="30"/>
        <v>40819</v>
      </c>
      <c r="K66" s="118"/>
      <c r="L66" s="118">
        <f t="shared" si="31"/>
        <v>0.522951764781244</v>
      </c>
      <c r="M66" s="118"/>
      <c r="N66" s="120"/>
      <c r="O66" s="307">
        <v>0.47704823521875594</v>
      </c>
      <c r="Q66" s="116">
        <v>75</v>
      </c>
      <c r="R66" s="364">
        <v>63841</v>
      </c>
      <c r="S66" s="367">
        <v>626066</v>
      </c>
      <c r="T66" s="116"/>
      <c r="U66" s="118"/>
      <c r="V66" s="120"/>
    </row>
    <row r="67" spans="2:22" ht="13.5">
      <c r="B67" s="116">
        <v>80</v>
      </c>
      <c r="C67" s="364">
        <v>48230</v>
      </c>
      <c r="D67" s="365">
        <v>344097</v>
      </c>
      <c r="E67" s="118"/>
      <c r="F67" s="118">
        <f t="shared" si="27"/>
        <v>194899</v>
      </c>
      <c r="G67" s="118"/>
      <c r="H67" s="118">
        <f t="shared" si="28"/>
        <v>29520</v>
      </c>
      <c r="I67" s="118">
        <f t="shared" si="29"/>
        <v>18710</v>
      </c>
      <c r="J67" s="118">
        <f t="shared" si="30"/>
        <v>47299</v>
      </c>
      <c r="K67" s="118"/>
      <c r="L67" s="118">
        <f t="shared" si="31"/>
        <v>0.5056012827365045</v>
      </c>
      <c r="M67" s="118"/>
      <c r="N67" s="120"/>
      <c r="O67" s="307">
        <v>0.4943987172634955</v>
      </c>
      <c r="Q67" s="116">
        <v>80</v>
      </c>
      <c r="R67" s="364">
        <v>48230</v>
      </c>
      <c r="S67" s="367">
        <v>344097</v>
      </c>
      <c r="T67" s="116"/>
      <c r="U67" s="118"/>
      <c r="V67" s="120"/>
    </row>
    <row r="68" spans="2:22" ht="14.25" thickBot="1">
      <c r="B68" s="116">
        <v>85</v>
      </c>
      <c r="C68" s="364">
        <v>29520</v>
      </c>
      <c r="D68" s="365">
        <v>149198</v>
      </c>
      <c r="E68" s="118"/>
      <c r="F68" s="118" t="e">
        <f>+D68-D48</f>
        <v>#VALUE!</v>
      </c>
      <c r="G68" s="118"/>
      <c r="H68" s="118">
        <f>+C48</f>
        <v>0</v>
      </c>
      <c r="I68" s="118">
        <f>+C68-C48</f>
        <v>29520</v>
      </c>
      <c r="J68" s="118" t="e">
        <f t="shared" si="30"/>
        <v>#VALUE!</v>
      </c>
      <c r="K68" s="118"/>
      <c r="L68" s="118" t="e">
        <f t="shared" si="31"/>
        <v>#VALUE!</v>
      </c>
      <c r="M68" s="118"/>
      <c r="N68" s="120"/>
      <c r="O68" s="307" t="s">
        <v>56</v>
      </c>
      <c r="Q68" s="116">
        <v>85</v>
      </c>
      <c r="R68" s="364">
        <v>29520</v>
      </c>
      <c r="S68" s="367">
        <v>149198</v>
      </c>
      <c r="T68" s="126">
        <f>+S67-S68</f>
        <v>194899</v>
      </c>
      <c r="U68" s="309">
        <f>+S68/T68</f>
        <v>0.7655144459437966</v>
      </c>
      <c r="V68" s="127"/>
    </row>
    <row r="69" spans="2:22" ht="14.25" thickTop="1">
      <c r="B69" s="111"/>
      <c r="C69" s="11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98"/>
      <c r="Q69" s="111"/>
      <c r="R69" s="111"/>
      <c r="S69" s="104"/>
      <c r="T69" s="116"/>
      <c r="U69" s="118"/>
      <c r="V69" s="120"/>
    </row>
    <row r="70" spans="2:22" ht="14.25" thickBot="1">
      <c r="B70" s="106" t="s">
        <v>47</v>
      </c>
      <c r="C70" s="106" t="s">
        <v>73</v>
      </c>
      <c r="D70" s="107" t="s">
        <v>74</v>
      </c>
      <c r="E70" s="128"/>
      <c r="F70" s="107" t="s">
        <v>75</v>
      </c>
      <c r="G70" s="128"/>
      <c r="H70" s="107" t="s">
        <v>76</v>
      </c>
      <c r="I70" s="107" t="s">
        <v>77</v>
      </c>
      <c r="J70" s="107" t="s">
        <v>78</v>
      </c>
      <c r="K70" s="128"/>
      <c r="L70" s="107" t="s">
        <v>79</v>
      </c>
      <c r="M70" s="128"/>
      <c r="N70" s="127"/>
      <c r="O70" s="108" t="s">
        <v>80</v>
      </c>
      <c r="Q70" s="106" t="s">
        <v>47</v>
      </c>
      <c r="R70" s="106" t="s">
        <v>73</v>
      </c>
      <c r="S70" s="108" t="s">
        <v>74</v>
      </c>
      <c r="T70" s="116"/>
      <c r="U70" s="118"/>
      <c r="V70" s="120"/>
    </row>
    <row r="71" spans="2:22" ht="14.25" thickTop="1">
      <c r="B71" s="116">
        <v>0</v>
      </c>
      <c r="C71" s="364">
        <v>100000</v>
      </c>
      <c r="D71" s="365">
        <v>8284782</v>
      </c>
      <c r="E71" s="118"/>
      <c r="F71" s="118">
        <f aca="true" t="shared" si="32" ref="F71:F88">+D71-D72</f>
        <v>99693</v>
      </c>
      <c r="G71" s="118"/>
      <c r="H71" s="118">
        <f aca="true" t="shared" si="33" ref="H71:H88">+C72</f>
        <v>99617</v>
      </c>
      <c r="I71" s="118">
        <f aca="true" t="shared" si="34" ref="I71:I88">+C71-C72</f>
        <v>383</v>
      </c>
      <c r="J71" s="118">
        <f>+F71-H71</f>
        <v>76</v>
      </c>
      <c r="K71" s="118"/>
      <c r="L71" s="118">
        <f>+J71/I71</f>
        <v>0.19843342036553524</v>
      </c>
      <c r="M71" s="118"/>
      <c r="N71" s="120"/>
      <c r="O71" s="307">
        <f aca="true" t="shared" si="35" ref="O71:O88">1-L71</f>
        <v>0.8015665796344648</v>
      </c>
      <c r="Q71" s="116">
        <v>0</v>
      </c>
      <c r="R71" s="364">
        <v>100000</v>
      </c>
      <c r="S71" s="367">
        <v>8284782</v>
      </c>
      <c r="T71" s="111"/>
      <c r="U71" s="103"/>
      <c r="V71" s="104"/>
    </row>
    <row r="72" spans="2:22" ht="13.5">
      <c r="B72" s="116">
        <v>1</v>
      </c>
      <c r="C72" s="364">
        <v>99617</v>
      </c>
      <c r="D72" s="365">
        <v>8185089</v>
      </c>
      <c r="E72" s="118"/>
      <c r="F72" s="118">
        <f t="shared" si="32"/>
        <v>398101</v>
      </c>
      <c r="G72" s="118"/>
      <c r="H72" s="118">
        <f t="shared" si="33"/>
        <v>99467</v>
      </c>
      <c r="I72" s="118">
        <f t="shared" si="34"/>
        <v>150</v>
      </c>
      <c r="J72" s="118">
        <f>+F72-4*H72</f>
        <v>233</v>
      </c>
      <c r="K72" s="118"/>
      <c r="L72" s="118">
        <f>+J72/4/I72</f>
        <v>0.3883333333333333</v>
      </c>
      <c r="M72" s="118"/>
      <c r="N72" s="120"/>
      <c r="O72" s="307">
        <f t="shared" si="35"/>
        <v>0.6116666666666667</v>
      </c>
      <c r="Q72" s="116">
        <v>1</v>
      </c>
      <c r="R72" s="364">
        <v>99617</v>
      </c>
      <c r="S72" s="367">
        <v>8185089</v>
      </c>
      <c r="T72" s="116"/>
      <c r="U72" s="118"/>
      <c r="V72" s="120"/>
    </row>
    <row r="73" spans="2:22" ht="13.5">
      <c r="B73" s="116">
        <v>5</v>
      </c>
      <c r="C73" s="364">
        <v>99467</v>
      </c>
      <c r="D73" s="365">
        <v>7786988</v>
      </c>
      <c r="E73" s="118"/>
      <c r="F73" s="118">
        <f t="shared" si="32"/>
        <v>497132</v>
      </c>
      <c r="G73" s="118"/>
      <c r="H73" s="118">
        <f t="shared" si="33"/>
        <v>99392</v>
      </c>
      <c r="I73" s="118">
        <f t="shared" si="34"/>
        <v>75</v>
      </c>
      <c r="J73" s="118">
        <f aca="true" t="shared" si="36" ref="J73:J89">+F73-5*H73</f>
        <v>172</v>
      </c>
      <c r="K73" s="118"/>
      <c r="L73" s="118">
        <f aca="true" t="shared" si="37" ref="L73:L89">+J73/5/I73</f>
        <v>0.45866666666666667</v>
      </c>
      <c r="M73" s="118"/>
      <c r="N73" s="120"/>
      <c r="O73" s="307">
        <f t="shared" si="35"/>
        <v>0.5413333333333333</v>
      </c>
      <c r="Q73" s="116">
        <v>5</v>
      </c>
      <c r="R73" s="364">
        <v>99467</v>
      </c>
      <c r="S73" s="367">
        <v>7786988</v>
      </c>
      <c r="T73" s="116"/>
      <c r="U73" s="118"/>
      <c r="V73" s="120"/>
    </row>
    <row r="74" spans="2:22" ht="13.5">
      <c r="B74" s="116">
        <v>10</v>
      </c>
      <c r="C74" s="364">
        <v>99392</v>
      </c>
      <c r="D74" s="365">
        <v>7289856</v>
      </c>
      <c r="E74" s="118"/>
      <c r="F74" s="118">
        <f t="shared" si="32"/>
        <v>496808</v>
      </c>
      <c r="G74" s="118"/>
      <c r="H74" s="118">
        <f t="shared" si="33"/>
        <v>99328</v>
      </c>
      <c r="I74" s="118">
        <f t="shared" si="34"/>
        <v>64</v>
      </c>
      <c r="J74" s="118">
        <f t="shared" si="36"/>
        <v>168</v>
      </c>
      <c r="K74" s="118"/>
      <c r="L74" s="118">
        <f t="shared" si="37"/>
        <v>0.525</v>
      </c>
      <c r="M74" s="118"/>
      <c r="N74" s="120"/>
      <c r="O74" s="307">
        <f t="shared" si="35"/>
        <v>0.475</v>
      </c>
      <c r="Q74" s="116">
        <v>10</v>
      </c>
      <c r="R74" s="364">
        <v>99392</v>
      </c>
      <c r="S74" s="367">
        <v>7289856</v>
      </c>
      <c r="T74" s="116"/>
      <c r="U74" s="118"/>
      <c r="V74" s="120"/>
    </row>
    <row r="75" spans="2:22" ht="13.5">
      <c r="B75" s="116">
        <v>15</v>
      </c>
      <c r="C75" s="364">
        <v>99328</v>
      </c>
      <c r="D75" s="365">
        <v>6793048</v>
      </c>
      <c r="E75" s="118"/>
      <c r="F75" s="118">
        <f t="shared" si="32"/>
        <v>496384</v>
      </c>
      <c r="G75" s="118"/>
      <c r="H75" s="118">
        <f t="shared" si="33"/>
        <v>99216</v>
      </c>
      <c r="I75" s="118">
        <f t="shared" si="34"/>
        <v>112</v>
      </c>
      <c r="J75" s="118">
        <f t="shared" si="36"/>
        <v>304</v>
      </c>
      <c r="K75" s="118"/>
      <c r="L75" s="118">
        <f t="shared" si="37"/>
        <v>0.5428571428571428</v>
      </c>
      <c r="M75" s="118"/>
      <c r="N75" s="120"/>
      <c r="O75" s="307">
        <f t="shared" si="35"/>
        <v>0.4571428571428572</v>
      </c>
      <c r="Q75" s="116">
        <v>15</v>
      </c>
      <c r="R75" s="364">
        <v>99328</v>
      </c>
      <c r="S75" s="367">
        <v>6793048</v>
      </c>
      <c r="T75" s="116"/>
      <c r="U75" s="118"/>
      <c r="V75" s="120"/>
    </row>
    <row r="76" spans="2:22" ht="13.5">
      <c r="B76" s="116">
        <v>20</v>
      </c>
      <c r="C76" s="364">
        <v>99216</v>
      </c>
      <c r="D76" s="365">
        <v>6296664</v>
      </c>
      <c r="E76" s="118"/>
      <c r="F76" s="118">
        <f t="shared" si="32"/>
        <v>495709</v>
      </c>
      <c r="G76" s="118"/>
      <c r="H76" s="118">
        <f t="shared" si="33"/>
        <v>99068</v>
      </c>
      <c r="I76" s="118">
        <f t="shared" si="34"/>
        <v>148</v>
      </c>
      <c r="J76" s="118">
        <f t="shared" si="36"/>
        <v>369</v>
      </c>
      <c r="K76" s="118"/>
      <c r="L76" s="118">
        <f t="shared" si="37"/>
        <v>0.4986486486486486</v>
      </c>
      <c r="M76" s="118"/>
      <c r="N76" s="120"/>
      <c r="O76" s="307">
        <f t="shared" si="35"/>
        <v>0.5013513513513514</v>
      </c>
      <c r="Q76" s="116">
        <v>20</v>
      </c>
      <c r="R76" s="364">
        <v>99216</v>
      </c>
      <c r="S76" s="367">
        <v>6296664</v>
      </c>
      <c r="T76" s="116"/>
      <c r="U76" s="118"/>
      <c r="V76" s="120"/>
    </row>
    <row r="77" spans="2:22" ht="13.5">
      <c r="B77" s="116">
        <v>25</v>
      </c>
      <c r="C77" s="364">
        <v>99068</v>
      </c>
      <c r="D77" s="365">
        <v>5800955</v>
      </c>
      <c r="E77" s="118"/>
      <c r="F77" s="118">
        <f t="shared" si="32"/>
        <v>494942</v>
      </c>
      <c r="G77" s="118"/>
      <c r="H77" s="118">
        <f t="shared" si="33"/>
        <v>98901</v>
      </c>
      <c r="I77" s="118">
        <f t="shared" si="34"/>
        <v>167</v>
      </c>
      <c r="J77" s="118">
        <f t="shared" si="36"/>
        <v>437</v>
      </c>
      <c r="K77" s="118"/>
      <c r="L77" s="118">
        <f t="shared" si="37"/>
        <v>0.5233532934131737</v>
      </c>
      <c r="M77" s="118"/>
      <c r="N77" s="120"/>
      <c r="O77" s="307">
        <f t="shared" si="35"/>
        <v>0.4766467065868263</v>
      </c>
      <c r="Q77" s="116">
        <v>25</v>
      </c>
      <c r="R77" s="364">
        <v>99068</v>
      </c>
      <c r="S77" s="367">
        <v>5800955</v>
      </c>
      <c r="T77" s="116"/>
      <c r="U77" s="118"/>
      <c r="V77" s="120"/>
    </row>
    <row r="78" spans="2:22" ht="13.5">
      <c r="B78" s="116">
        <v>30</v>
      </c>
      <c r="C78" s="364">
        <v>98901</v>
      </c>
      <c r="D78" s="365">
        <v>5306013</v>
      </c>
      <c r="E78" s="118"/>
      <c r="F78" s="118">
        <f t="shared" si="32"/>
        <v>493966</v>
      </c>
      <c r="G78" s="118"/>
      <c r="H78" s="118">
        <f t="shared" si="33"/>
        <v>98672</v>
      </c>
      <c r="I78" s="118">
        <f t="shared" si="34"/>
        <v>229</v>
      </c>
      <c r="J78" s="118">
        <f t="shared" si="36"/>
        <v>606</v>
      </c>
      <c r="K78" s="118"/>
      <c r="L78" s="118">
        <f t="shared" si="37"/>
        <v>0.5292576419213973</v>
      </c>
      <c r="M78" s="118"/>
      <c r="N78" s="120"/>
      <c r="O78" s="307">
        <f t="shared" si="35"/>
        <v>0.47074235807860265</v>
      </c>
      <c r="Q78" s="116">
        <v>30</v>
      </c>
      <c r="R78" s="364">
        <v>98901</v>
      </c>
      <c r="S78" s="367">
        <v>5306013</v>
      </c>
      <c r="T78" s="116"/>
      <c r="U78" s="118"/>
      <c r="V78" s="120"/>
    </row>
    <row r="79" spans="2:22" ht="13.5">
      <c r="B79" s="116">
        <v>35</v>
      </c>
      <c r="C79" s="364">
        <v>98672</v>
      </c>
      <c r="D79" s="365">
        <v>4812047</v>
      </c>
      <c r="E79" s="118"/>
      <c r="F79" s="118">
        <f t="shared" si="32"/>
        <v>492633</v>
      </c>
      <c r="G79" s="118"/>
      <c r="H79" s="118">
        <f t="shared" si="33"/>
        <v>98359</v>
      </c>
      <c r="I79" s="118">
        <f t="shared" si="34"/>
        <v>313</v>
      </c>
      <c r="J79" s="118">
        <f t="shared" si="36"/>
        <v>838</v>
      </c>
      <c r="K79" s="118"/>
      <c r="L79" s="118">
        <f t="shared" si="37"/>
        <v>0.5354632587859425</v>
      </c>
      <c r="M79" s="118"/>
      <c r="N79" s="120"/>
      <c r="O79" s="307">
        <f t="shared" si="35"/>
        <v>0.4645367412140575</v>
      </c>
      <c r="Q79" s="116">
        <v>35</v>
      </c>
      <c r="R79" s="364">
        <v>98672</v>
      </c>
      <c r="S79" s="367">
        <v>4812047</v>
      </c>
      <c r="T79" s="116"/>
      <c r="U79" s="118"/>
      <c r="V79" s="120"/>
    </row>
    <row r="80" spans="2:22" ht="13.5">
      <c r="B80" s="116">
        <v>40</v>
      </c>
      <c r="C80" s="364">
        <v>98359</v>
      </c>
      <c r="D80" s="365">
        <v>4319414</v>
      </c>
      <c r="E80" s="118"/>
      <c r="F80" s="118">
        <f t="shared" si="32"/>
        <v>490656</v>
      </c>
      <c r="G80" s="118"/>
      <c r="H80" s="118">
        <f t="shared" si="33"/>
        <v>97863</v>
      </c>
      <c r="I80" s="118">
        <f t="shared" si="34"/>
        <v>496</v>
      </c>
      <c r="J80" s="118">
        <f t="shared" si="36"/>
        <v>1341</v>
      </c>
      <c r="K80" s="118"/>
      <c r="L80" s="118">
        <f t="shared" si="37"/>
        <v>0.5407258064516128</v>
      </c>
      <c r="M80" s="118"/>
      <c r="N80" s="120"/>
      <c r="O80" s="307">
        <f t="shared" si="35"/>
        <v>0.45927419354838717</v>
      </c>
      <c r="Q80" s="116">
        <v>40</v>
      </c>
      <c r="R80" s="364">
        <v>98359</v>
      </c>
      <c r="S80" s="367">
        <v>4319414</v>
      </c>
      <c r="T80" s="116"/>
      <c r="U80" s="118"/>
      <c r="V80" s="120"/>
    </row>
    <row r="81" spans="2:22" ht="13.5">
      <c r="B81" s="116">
        <v>45</v>
      </c>
      <c r="C81" s="364">
        <v>97863</v>
      </c>
      <c r="D81" s="365">
        <v>3828758</v>
      </c>
      <c r="E81" s="118"/>
      <c r="F81" s="118">
        <f t="shared" si="32"/>
        <v>487428</v>
      </c>
      <c r="G81" s="118"/>
      <c r="H81" s="118">
        <f t="shared" si="33"/>
        <v>97050</v>
      </c>
      <c r="I81" s="118">
        <f t="shared" si="34"/>
        <v>813</v>
      </c>
      <c r="J81" s="118">
        <f t="shared" si="36"/>
        <v>2178</v>
      </c>
      <c r="K81" s="118"/>
      <c r="L81" s="118">
        <f t="shared" si="37"/>
        <v>0.5357933579335794</v>
      </c>
      <c r="M81" s="118"/>
      <c r="N81" s="120"/>
      <c r="O81" s="307">
        <f t="shared" si="35"/>
        <v>0.4642066420664206</v>
      </c>
      <c r="Q81" s="116">
        <v>45</v>
      </c>
      <c r="R81" s="364">
        <v>97863</v>
      </c>
      <c r="S81" s="367">
        <v>3828758</v>
      </c>
      <c r="T81" s="116"/>
      <c r="U81" s="118"/>
      <c r="V81" s="120"/>
    </row>
    <row r="82" spans="2:22" ht="13.5">
      <c r="B82" s="116">
        <v>50</v>
      </c>
      <c r="C82" s="364">
        <v>97050</v>
      </c>
      <c r="D82" s="365">
        <v>3341330</v>
      </c>
      <c r="E82" s="118"/>
      <c r="F82" s="118">
        <f t="shared" si="32"/>
        <v>482461</v>
      </c>
      <c r="G82" s="118"/>
      <c r="H82" s="118">
        <f t="shared" si="33"/>
        <v>95864</v>
      </c>
      <c r="I82" s="118">
        <f t="shared" si="34"/>
        <v>1186</v>
      </c>
      <c r="J82" s="118">
        <f t="shared" si="36"/>
        <v>3141</v>
      </c>
      <c r="K82" s="118"/>
      <c r="L82" s="118">
        <f t="shared" si="37"/>
        <v>0.5296795952782463</v>
      </c>
      <c r="M82" s="118"/>
      <c r="N82" s="120"/>
      <c r="O82" s="307">
        <f t="shared" si="35"/>
        <v>0.47032040472175374</v>
      </c>
      <c r="Q82" s="116">
        <v>50</v>
      </c>
      <c r="R82" s="364">
        <v>97050</v>
      </c>
      <c r="S82" s="367">
        <v>3341330</v>
      </c>
      <c r="T82" s="116"/>
      <c r="U82" s="118"/>
      <c r="V82" s="120"/>
    </row>
    <row r="83" spans="2:22" ht="13.5">
      <c r="B83" s="116">
        <v>55</v>
      </c>
      <c r="C83" s="364">
        <v>95864</v>
      </c>
      <c r="D83" s="365">
        <v>2858869</v>
      </c>
      <c r="E83" s="118"/>
      <c r="F83" s="118">
        <f t="shared" si="32"/>
        <v>475390</v>
      </c>
      <c r="G83" s="118"/>
      <c r="H83" s="118">
        <f t="shared" si="33"/>
        <v>94188</v>
      </c>
      <c r="I83" s="118">
        <f t="shared" si="34"/>
        <v>1676</v>
      </c>
      <c r="J83" s="118">
        <f t="shared" si="36"/>
        <v>4450</v>
      </c>
      <c r="K83" s="118"/>
      <c r="L83" s="118">
        <f t="shared" si="37"/>
        <v>0.5310262529832935</v>
      </c>
      <c r="M83" s="118"/>
      <c r="N83" s="120"/>
      <c r="O83" s="307">
        <f t="shared" si="35"/>
        <v>0.46897374701670647</v>
      </c>
      <c r="Q83" s="116">
        <v>55</v>
      </c>
      <c r="R83" s="364">
        <v>95864</v>
      </c>
      <c r="S83" s="367">
        <v>2858869</v>
      </c>
      <c r="T83" s="116"/>
      <c r="U83" s="118"/>
      <c r="V83" s="120"/>
    </row>
    <row r="84" spans="2:22" ht="13.5">
      <c r="B84" s="116">
        <v>60</v>
      </c>
      <c r="C84" s="364">
        <v>94188</v>
      </c>
      <c r="D84" s="365">
        <v>2383479</v>
      </c>
      <c r="E84" s="118"/>
      <c r="F84" s="118">
        <f t="shared" si="32"/>
        <v>464950</v>
      </c>
      <c r="G84" s="118"/>
      <c r="H84" s="118">
        <f t="shared" si="33"/>
        <v>91615</v>
      </c>
      <c r="I84" s="118">
        <f t="shared" si="34"/>
        <v>2573</v>
      </c>
      <c r="J84" s="118">
        <f t="shared" si="36"/>
        <v>6875</v>
      </c>
      <c r="K84" s="118"/>
      <c r="L84" s="118">
        <f t="shared" si="37"/>
        <v>0.5343956471045472</v>
      </c>
      <c r="M84" s="118"/>
      <c r="N84" s="120"/>
      <c r="O84" s="307">
        <f t="shared" si="35"/>
        <v>0.46560435289545277</v>
      </c>
      <c r="Q84" s="116">
        <v>60</v>
      </c>
      <c r="R84" s="364">
        <v>94188</v>
      </c>
      <c r="S84" s="367">
        <v>2383479</v>
      </c>
      <c r="T84" s="116"/>
      <c r="U84" s="118"/>
      <c r="V84" s="120"/>
    </row>
    <row r="85" spans="2:22" ht="13.5">
      <c r="B85" s="116">
        <v>65</v>
      </c>
      <c r="C85" s="364">
        <v>91615</v>
      </c>
      <c r="D85" s="365">
        <v>1918529</v>
      </c>
      <c r="E85" s="118"/>
      <c r="F85" s="118">
        <f t="shared" si="32"/>
        <v>448996</v>
      </c>
      <c r="G85" s="118"/>
      <c r="H85" s="118">
        <f t="shared" si="33"/>
        <v>87694</v>
      </c>
      <c r="I85" s="118">
        <f t="shared" si="34"/>
        <v>3921</v>
      </c>
      <c r="J85" s="118">
        <f t="shared" si="36"/>
        <v>10526</v>
      </c>
      <c r="K85" s="118"/>
      <c r="L85" s="118">
        <f t="shared" si="37"/>
        <v>0.5369038510584034</v>
      </c>
      <c r="M85" s="118"/>
      <c r="N85" s="120"/>
      <c r="O85" s="307">
        <f t="shared" si="35"/>
        <v>0.46309614894159656</v>
      </c>
      <c r="Q85" s="116">
        <v>65</v>
      </c>
      <c r="R85" s="364">
        <v>91615</v>
      </c>
      <c r="S85" s="367">
        <v>1918529</v>
      </c>
      <c r="T85" s="116"/>
      <c r="U85" s="118"/>
      <c r="V85" s="120"/>
    </row>
    <row r="86" spans="2:22" ht="13.5">
      <c r="B86" s="116">
        <v>70</v>
      </c>
      <c r="C86" s="364">
        <v>87694</v>
      </c>
      <c r="D86" s="365">
        <v>1469533</v>
      </c>
      <c r="E86" s="118"/>
      <c r="F86" s="118">
        <f t="shared" si="32"/>
        <v>423689</v>
      </c>
      <c r="G86" s="118"/>
      <c r="H86" s="118">
        <f t="shared" si="33"/>
        <v>81199</v>
      </c>
      <c r="I86" s="118">
        <f t="shared" si="34"/>
        <v>6495</v>
      </c>
      <c r="J86" s="118">
        <f t="shared" si="36"/>
        <v>17694</v>
      </c>
      <c r="K86" s="118"/>
      <c r="L86" s="118">
        <f t="shared" si="37"/>
        <v>0.5448498845265589</v>
      </c>
      <c r="M86" s="118"/>
      <c r="N86" s="120"/>
      <c r="O86" s="307">
        <f t="shared" si="35"/>
        <v>0.4551501154734411</v>
      </c>
      <c r="Q86" s="116">
        <v>70</v>
      </c>
      <c r="R86" s="364">
        <v>87694</v>
      </c>
      <c r="S86" s="367">
        <v>1469533</v>
      </c>
      <c r="T86" s="116"/>
      <c r="U86" s="118"/>
      <c r="V86" s="120"/>
    </row>
    <row r="87" spans="2:22" ht="13.5">
      <c r="B87" s="116">
        <v>75</v>
      </c>
      <c r="C87" s="364">
        <v>81199</v>
      </c>
      <c r="D87" s="365">
        <v>1045844</v>
      </c>
      <c r="E87" s="118"/>
      <c r="F87" s="118">
        <f t="shared" si="32"/>
        <v>380842</v>
      </c>
      <c r="G87" s="118"/>
      <c r="H87" s="118">
        <f t="shared" si="33"/>
        <v>70229</v>
      </c>
      <c r="I87" s="118">
        <f t="shared" si="34"/>
        <v>10970</v>
      </c>
      <c r="J87" s="118">
        <f t="shared" si="36"/>
        <v>29697</v>
      </c>
      <c r="K87" s="118"/>
      <c r="L87" s="118">
        <f t="shared" si="37"/>
        <v>0.5414220601640838</v>
      </c>
      <c r="M87" s="118"/>
      <c r="N87" s="120"/>
      <c r="O87" s="307">
        <f t="shared" si="35"/>
        <v>0.4585779398359162</v>
      </c>
      <c r="Q87" s="116">
        <v>75</v>
      </c>
      <c r="R87" s="364">
        <v>81199</v>
      </c>
      <c r="S87" s="367">
        <v>1045844</v>
      </c>
      <c r="T87" s="116"/>
      <c r="U87" s="118"/>
      <c r="V87" s="120"/>
    </row>
    <row r="88" spans="2:22" ht="13.5">
      <c r="B88" s="116">
        <v>80</v>
      </c>
      <c r="C88" s="364">
        <v>70229</v>
      </c>
      <c r="D88" s="365">
        <v>665002</v>
      </c>
      <c r="E88" s="118"/>
      <c r="F88" s="118">
        <f t="shared" si="32"/>
        <v>310996</v>
      </c>
      <c r="G88" s="118"/>
      <c r="H88" s="118">
        <f t="shared" si="33"/>
        <v>53066</v>
      </c>
      <c r="I88" s="118">
        <f t="shared" si="34"/>
        <v>17163</v>
      </c>
      <c r="J88" s="118">
        <f t="shared" si="36"/>
        <v>45666</v>
      </c>
      <c r="K88" s="118"/>
      <c r="L88" s="118">
        <f t="shared" si="37"/>
        <v>0.5321447299423179</v>
      </c>
      <c r="M88" s="118"/>
      <c r="N88" s="120"/>
      <c r="O88" s="307">
        <f t="shared" si="35"/>
        <v>0.4678552700576821</v>
      </c>
      <c r="Q88" s="116">
        <v>80</v>
      </c>
      <c r="R88" s="364">
        <v>70229</v>
      </c>
      <c r="S88" s="367">
        <v>665002</v>
      </c>
      <c r="T88" s="116"/>
      <c r="U88" s="118"/>
      <c r="V88" s="120"/>
    </row>
    <row r="89" spans="2:22" ht="14.25" thickBot="1">
      <c r="B89" s="126">
        <v>85</v>
      </c>
      <c r="C89" s="345">
        <v>53066</v>
      </c>
      <c r="D89" s="366">
        <v>354006</v>
      </c>
      <c r="E89" s="128"/>
      <c r="F89" s="128">
        <f>+D89-D69</f>
        <v>354006</v>
      </c>
      <c r="G89" s="128"/>
      <c r="H89" s="128">
        <f>+C69</f>
        <v>0</v>
      </c>
      <c r="I89" s="128">
        <f>+C89-C69</f>
        <v>53066</v>
      </c>
      <c r="J89" s="128">
        <f t="shared" si="36"/>
        <v>354006</v>
      </c>
      <c r="K89" s="128"/>
      <c r="L89" s="128">
        <f t="shared" si="37"/>
        <v>1.3342102287717181</v>
      </c>
      <c r="M89" s="128"/>
      <c r="N89" s="127"/>
      <c r="O89" s="308" t="s">
        <v>56</v>
      </c>
      <c r="Q89" s="126">
        <v>85</v>
      </c>
      <c r="R89" s="345">
        <v>53066</v>
      </c>
      <c r="S89" s="368">
        <v>354006</v>
      </c>
      <c r="T89" s="126">
        <f>+S88-S89</f>
        <v>310996</v>
      </c>
      <c r="U89" s="309">
        <f>+S89/T89</f>
        <v>1.1382975986829413</v>
      </c>
      <c r="V89" s="127"/>
    </row>
    <row r="90" spans="3:10" ht="14.25" thickTop="1">
      <c r="C90" s="379" t="s">
        <v>156</v>
      </c>
      <c r="D90" s="379" t="s">
        <v>157</v>
      </c>
      <c r="E90" s="379"/>
      <c r="F90" s="379"/>
      <c r="G90" s="379"/>
      <c r="H90" s="379"/>
      <c r="I90" s="379"/>
      <c r="J90" s="379" t="s">
        <v>159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64"/>
  <sheetViews>
    <sheetView workbookViewId="0" topLeftCell="K68">
      <selection activeCell="T91" sqref="T91"/>
    </sheetView>
  </sheetViews>
  <sheetFormatPr defaultColWidth="9.00390625" defaultRowHeight="13.5"/>
  <cols>
    <col min="10" max="10" width="12.75390625" style="0" bestFit="1" customWidth="1"/>
    <col min="20" max="20" width="9.50390625" style="0" bestFit="1" customWidth="1"/>
  </cols>
  <sheetData>
    <row r="1" spans="1:61" ht="21.75" thickTop="1">
      <c r="A1" s="1" t="s">
        <v>168</v>
      </c>
      <c r="B1" s="2"/>
      <c r="C1" s="2"/>
      <c r="D1" s="2"/>
      <c r="H1" s="3"/>
      <c r="R1" s="92" t="s">
        <v>62</v>
      </c>
      <c r="S1" s="2"/>
      <c r="T1" s="2"/>
      <c r="U1" s="2"/>
      <c r="V1" s="2"/>
      <c r="W1" s="2"/>
      <c r="X1" s="2"/>
      <c r="Z1" s="140" t="s">
        <v>83</v>
      </c>
      <c r="AA1" s="140"/>
      <c r="AB1" s="140"/>
      <c r="AC1" s="141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3"/>
      <c r="AQ1" s="144" t="s">
        <v>84</v>
      </c>
      <c r="AR1" s="143" t="s">
        <v>85</v>
      </c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3"/>
      <c r="BI1" s="144" t="s">
        <v>84</v>
      </c>
    </row>
    <row r="2" spans="1:61" ht="23.25" thickBot="1">
      <c r="A2" t="s">
        <v>0</v>
      </c>
      <c r="D2" t="s">
        <v>1</v>
      </c>
      <c r="H2" s="14" t="s">
        <v>57</v>
      </c>
      <c r="J2" s="91" t="s">
        <v>5</v>
      </c>
      <c r="K2" t="s">
        <v>58</v>
      </c>
      <c r="L2" s="3"/>
      <c r="O2" s="2" t="s">
        <v>59</v>
      </c>
      <c r="R2" s="93" t="s">
        <v>21</v>
      </c>
      <c r="S2" s="2" t="s">
        <v>60</v>
      </c>
      <c r="T2" s="2"/>
      <c r="U2" s="2"/>
      <c r="V2" s="2"/>
      <c r="W2" s="2" t="s">
        <v>61</v>
      </c>
      <c r="X2" s="2"/>
      <c r="Z2" s="145"/>
      <c r="AL2" s="146"/>
      <c r="AP2" s="147"/>
      <c r="AQ2" s="148"/>
      <c r="AR2" s="145"/>
      <c r="BD2" s="146"/>
      <c r="BH2" s="147"/>
      <c r="BI2" s="148"/>
    </row>
    <row r="3" spans="1:61" ht="15" thickBot="1" thickTop="1">
      <c r="A3" t="s">
        <v>2</v>
      </c>
      <c r="B3" s="4"/>
      <c r="C3" s="5"/>
      <c r="D3" s="6" t="s">
        <v>3</v>
      </c>
      <c r="E3" s="7"/>
      <c r="F3" s="7"/>
      <c r="G3" s="7"/>
      <c r="H3" s="7"/>
      <c r="I3" s="8" t="s">
        <v>4</v>
      </c>
      <c r="J3" s="9" t="s">
        <v>5</v>
      </c>
      <c r="K3" s="10"/>
      <c r="L3" s="11" t="s">
        <v>6</v>
      </c>
      <c r="M3" s="10"/>
      <c r="N3" s="10" t="s">
        <v>7</v>
      </c>
      <c r="O3" s="11" t="s">
        <v>8</v>
      </c>
      <c r="P3" s="10"/>
      <c r="Q3" s="10" t="s">
        <v>9</v>
      </c>
      <c r="R3" s="10"/>
      <c r="S3" s="10" t="s">
        <v>10</v>
      </c>
      <c r="T3" s="11" t="s">
        <v>11</v>
      </c>
      <c r="U3" s="10" t="s">
        <v>12</v>
      </c>
      <c r="V3" s="12" t="s">
        <v>13</v>
      </c>
      <c r="W3" s="13"/>
      <c r="X3" s="14"/>
      <c r="Y3" s="14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</row>
    <row r="4" spans="1:61" ht="14.25" thickBot="1">
      <c r="A4" s="15" t="s">
        <v>14</v>
      </c>
      <c r="B4" s="16"/>
      <c r="C4" s="310" t="s">
        <v>15</v>
      </c>
      <c r="D4" s="311" t="s">
        <v>16</v>
      </c>
      <c r="E4" s="311" t="s">
        <v>17</v>
      </c>
      <c r="F4" s="311" t="s">
        <v>15</v>
      </c>
      <c r="G4" s="311" t="s">
        <v>18</v>
      </c>
      <c r="H4" s="312" t="s">
        <v>19</v>
      </c>
      <c r="I4" s="313" t="s">
        <v>20</v>
      </c>
      <c r="J4" s="17" t="s">
        <v>52</v>
      </c>
      <c r="K4" s="18" t="s">
        <v>53</v>
      </c>
      <c r="L4" s="19" t="s">
        <v>21</v>
      </c>
      <c r="M4" s="20" t="s">
        <v>22</v>
      </c>
      <c r="N4" s="21"/>
      <c r="O4" s="19" t="s">
        <v>23</v>
      </c>
      <c r="P4" s="21"/>
      <c r="Q4" s="21"/>
      <c r="R4" s="21"/>
      <c r="S4" s="21"/>
      <c r="T4" s="19" t="s">
        <v>24</v>
      </c>
      <c r="U4" s="21"/>
      <c r="V4" s="22"/>
      <c r="W4" s="23"/>
      <c r="X4" s="19" t="s">
        <v>21</v>
      </c>
      <c r="Y4" s="20" t="s">
        <v>22</v>
      </c>
      <c r="Z4" s="149" t="s">
        <v>86</v>
      </c>
      <c r="AA4" s="150"/>
      <c r="AB4" s="151" t="s">
        <v>87</v>
      </c>
      <c r="AC4" s="150"/>
      <c r="AD4" s="151" t="s">
        <v>88</v>
      </c>
      <c r="AE4" s="150"/>
      <c r="AF4" s="151" t="s">
        <v>89</v>
      </c>
      <c r="AG4" s="150"/>
      <c r="AH4" s="151" t="s">
        <v>90</v>
      </c>
      <c r="AI4" s="150"/>
      <c r="AJ4" s="151" t="s">
        <v>91</v>
      </c>
      <c r="AK4" s="150"/>
      <c r="AL4" s="151" t="s">
        <v>92</v>
      </c>
      <c r="AM4" s="150"/>
      <c r="AN4" s="152" t="s">
        <v>93</v>
      </c>
      <c r="AO4" s="153"/>
      <c r="AP4" s="153"/>
      <c r="AQ4" s="154"/>
      <c r="AR4" s="149" t="s">
        <v>86</v>
      </c>
      <c r="AS4" s="150"/>
      <c r="AT4" s="151" t="s">
        <v>87</v>
      </c>
      <c r="AU4" s="150"/>
      <c r="AV4" s="151" t="s">
        <v>88</v>
      </c>
      <c r="AW4" s="150"/>
      <c r="AX4" s="151" t="s">
        <v>89</v>
      </c>
      <c r="AY4" s="150"/>
      <c r="AZ4" s="151" t="s">
        <v>90</v>
      </c>
      <c r="BA4" s="150"/>
      <c r="BB4" s="151" t="s">
        <v>91</v>
      </c>
      <c r="BC4" s="150"/>
      <c r="BD4" s="151" t="s">
        <v>92</v>
      </c>
      <c r="BE4" s="150"/>
      <c r="BF4" s="152" t="s">
        <v>93</v>
      </c>
      <c r="BG4" s="153"/>
      <c r="BH4" s="153"/>
      <c r="BI4" s="154"/>
    </row>
    <row r="5" spans="1:61" ht="15.75" thickBot="1" thickTop="1">
      <c r="A5" s="24" t="s">
        <v>25</v>
      </c>
      <c r="B5" s="25" t="s">
        <v>26</v>
      </c>
      <c r="C5" s="26" t="s">
        <v>145</v>
      </c>
      <c r="D5" s="27" t="s">
        <v>145</v>
      </c>
      <c r="E5" s="27" t="s">
        <v>145</v>
      </c>
      <c r="F5" s="27" t="s">
        <v>145</v>
      </c>
      <c r="G5" s="27" t="s">
        <v>145</v>
      </c>
      <c r="H5" s="72" t="s">
        <v>146</v>
      </c>
      <c r="I5" s="314">
        <f aca="true" t="shared" si="0" ref="I5:I23">SUM(D5:H5)</f>
        <v>0</v>
      </c>
      <c r="J5" s="28" t="e">
        <f>+I5/C5/5</f>
        <v>#VALUE!</v>
      </c>
      <c r="K5" s="29" t="e">
        <f>+J5</f>
        <v>#VALUE!</v>
      </c>
      <c r="L5" s="30">
        <v>0.8115942028985508</v>
      </c>
      <c r="M5" s="10" t="e">
        <f>+K5*L5+1</f>
        <v>#VALUE!</v>
      </c>
      <c r="N5" s="31" t="e">
        <f aca="true" t="shared" si="1" ref="N5:N22">K5/M5</f>
        <v>#VALUE!</v>
      </c>
      <c r="O5" s="32">
        <v>100000</v>
      </c>
      <c r="P5" s="33" t="e">
        <f aca="true" t="shared" si="2" ref="P5:P22">N5*O5</f>
        <v>#VALUE!</v>
      </c>
      <c r="Q5" s="10">
        <f aca="true" t="shared" si="3" ref="Q5:Q22">1-L5</f>
        <v>0.18840579710144922</v>
      </c>
      <c r="R5" s="10" t="e">
        <f>O5-P5</f>
        <v>#VALUE!</v>
      </c>
      <c r="S5" s="10" t="e">
        <f>P5*Q5</f>
        <v>#VALUE!</v>
      </c>
      <c r="T5" s="34" t="e">
        <f aca="true" t="shared" si="4" ref="T5:T22">R5+S5</f>
        <v>#VALUE!</v>
      </c>
      <c r="U5" s="34" t="e">
        <f>SUM(T5:T23)</f>
        <v>#VALUE!</v>
      </c>
      <c r="V5" s="46" t="e">
        <f aca="true" t="shared" si="5" ref="V5:V23">U5/O5</f>
        <v>#VALUE!</v>
      </c>
      <c r="W5" s="36" t="s">
        <v>26</v>
      </c>
      <c r="Y5" s="14"/>
      <c r="Z5" s="155"/>
      <c r="AA5" s="156"/>
      <c r="AB5" s="157"/>
      <c r="AC5" s="156"/>
      <c r="AD5" s="157"/>
      <c r="AE5" s="156"/>
      <c r="AF5" s="157"/>
      <c r="AG5" s="156"/>
      <c r="AH5" s="157"/>
      <c r="AI5" s="156"/>
      <c r="AJ5" s="157"/>
      <c r="AK5" s="156"/>
      <c r="AL5" s="158" t="s">
        <v>94</v>
      </c>
      <c r="AM5" s="159"/>
      <c r="AN5" s="157"/>
      <c r="AO5" s="160"/>
      <c r="AP5" s="157"/>
      <c r="AQ5" s="161"/>
      <c r="AR5" s="155"/>
      <c r="AS5" s="156"/>
      <c r="AT5" s="157"/>
      <c r="AU5" s="156"/>
      <c r="AV5" s="157"/>
      <c r="AW5" s="156"/>
      <c r="AX5" s="157"/>
      <c r="AY5" s="156"/>
      <c r="AZ5" s="157"/>
      <c r="BA5" s="156"/>
      <c r="BB5" s="157"/>
      <c r="BC5" s="156"/>
      <c r="BD5" s="158" t="s">
        <v>94</v>
      </c>
      <c r="BE5" s="159"/>
      <c r="BF5" s="157"/>
      <c r="BG5" s="160"/>
      <c r="BH5" s="157"/>
      <c r="BI5" s="161"/>
    </row>
    <row r="6" spans="1:61" ht="20.25" thickBot="1" thickTop="1">
      <c r="A6" s="24" t="s">
        <v>22</v>
      </c>
      <c r="B6" s="37" t="s">
        <v>27</v>
      </c>
      <c r="C6" s="38" t="s">
        <v>145</v>
      </c>
      <c r="D6" s="39" t="s">
        <v>145</v>
      </c>
      <c r="E6" s="39" t="s">
        <v>145</v>
      </c>
      <c r="F6" s="39" t="s">
        <v>145</v>
      </c>
      <c r="G6" s="39" t="s">
        <v>145</v>
      </c>
      <c r="H6" s="77" t="s">
        <v>146</v>
      </c>
      <c r="I6" s="315">
        <f t="shared" si="0"/>
        <v>0</v>
      </c>
      <c r="J6" s="28" t="e">
        <f>+I6/C6/5</f>
        <v>#VALUE!</v>
      </c>
      <c r="K6" s="40" t="e">
        <f>+J7*4</f>
        <v>#VALUE!</v>
      </c>
      <c r="L6" s="41">
        <v>0.5978260869565217</v>
      </c>
      <c r="M6" s="21" t="e">
        <f aca="true" t="shared" si="6" ref="M6:M22">K6*L6+1</f>
        <v>#VALUE!</v>
      </c>
      <c r="N6" s="42" t="e">
        <f t="shared" si="1"/>
        <v>#VALUE!</v>
      </c>
      <c r="O6" s="43" t="e">
        <f aca="true" t="shared" si="7" ref="O6:O23">O5-P5</f>
        <v>#VALUE!</v>
      </c>
      <c r="P6" s="44" t="e">
        <f t="shared" si="2"/>
        <v>#VALUE!</v>
      </c>
      <c r="Q6" s="21">
        <f t="shared" si="3"/>
        <v>0.40217391304347827</v>
      </c>
      <c r="R6" s="21" t="e">
        <f>(O6-P6)*4</f>
        <v>#VALUE!</v>
      </c>
      <c r="S6" s="21" t="e">
        <f>P6*Q6*4</f>
        <v>#VALUE!</v>
      </c>
      <c r="T6" s="45" t="e">
        <f t="shared" si="4"/>
        <v>#VALUE!</v>
      </c>
      <c r="U6" s="45" t="e">
        <f>SUM(T6:T23)</f>
        <v>#VALUE!</v>
      </c>
      <c r="V6" s="46" t="e">
        <f t="shared" si="5"/>
        <v>#VALUE!</v>
      </c>
      <c r="W6" s="47" t="s">
        <v>27</v>
      </c>
      <c r="Y6" s="14"/>
      <c r="Z6" s="162" t="s">
        <v>95</v>
      </c>
      <c r="AA6" s="163"/>
      <c r="AB6" s="164" t="s">
        <v>96</v>
      </c>
      <c r="AC6" s="163"/>
      <c r="AD6" s="165" t="s">
        <v>97</v>
      </c>
      <c r="AE6" s="163"/>
      <c r="AF6" s="165" t="s">
        <v>98</v>
      </c>
      <c r="AG6" s="163"/>
      <c r="AH6" s="165" t="s">
        <v>99</v>
      </c>
      <c r="AI6" s="163"/>
      <c r="AJ6" s="166" t="s">
        <v>100</v>
      </c>
      <c r="AK6" s="163"/>
      <c r="AL6" s="164" t="s">
        <v>101</v>
      </c>
      <c r="AM6" s="163"/>
      <c r="AN6" s="165" t="s">
        <v>102</v>
      </c>
      <c r="AO6" s="167"/>
      <c r="AP6" s="164" t="s">
        <v>103</v>
      </c>
      <c r="AQ6" s="168"/>
      <c r="AR6" s="162" t="s">
        <v>95</v>
      </c>
      <c r="AS6" s="163"/>
      <c r="AT6" s="164" t="s">
        <v>96</v>
      </c>
      <c r="AU6" s="163"/>
      <c r="AV6" s="165" t="s">
        <v>97</v>
      </c>
      <c r="AW6" s="163"/>
      <c r="AX6" s="165" t="s">
        <v>98</v>
      </c>
      <c r="AY6" s="163"/>
      <c r="AZ6" s="165" t="s">
        <v>99</v>
      </c>
      <c r="BA6" s="163"/>
      <c r="BB6" s="166" t="s">
        <v>100</v>
      </c>
      <c r="BC6" s="163"/>
      <c r="BD6" s="164" t="s">
        <v>101</v>
      </c>
      <c r="BE6" s="163"/>
      <c r="BF6" s="165" t="s">
        <v>102</v>
      </c>
      <c r="BG6" s="167"/>
      <c r="BH6" s="164" t="s">
        <v>103</v>
      </c>
      <c r="BI6" s="168"/>
    </row>
    <row r="7" spans="2:61" ht="15.75" thickBot="1" thickTop="1">
      <c r="B7" s="37" t="s">
        <v>29</v>
      </c>
      <c r="C7" s="48" t="s">
        <v>145</v>
      </c>
      <c r="D7" s="39" t="s">
        <v>145</v>
      </c>
      <c r="E7" s="39" t="s">
        <v>145</v>
      </c>
      <c r="F7" s="39" t="s">
        <v>145</v>
      </c>
      <c r="G7" s="39" t="s">
        <v>145</v>
      </c>
      <c r="H7" s="77" t="s">
        <v>146</v>
      </c>
      <c r="I7" s="315">
        <f t="shared" si="0"/>
        <v>0</v>
      </c>
      <c r="J7" s="28" t="e">
        <f aca="true" t="shared" si="8" ref="J7:J23">+I7/C7/5</f>
        <v>#VALUE!</v>
      </c>
      <c r="K7" s="40" t="e">
        <f aca="true" t="shared" si="9" ref="K7:K23">+J7*5</f>
        <v>#VALUE!</v>
      </c>
      <c r="L7" s="41">
        <v>0.5492957746478873</v>
      </c>
      <c r="M7" s="21" t="e">
        <f t="shared" si="6"/>
        <v>#VALUE!</v>
      </c>
      <c r="N7" s="42" t="e">
        <f t="shared" si="1"/>
        <v>#VALUE!</v>
      </c>
      <c r="O7" s="43" t="e">
        <f t="shared" si="7"/>
        <v>#VALUE!</v>
      </c>
      <c r="P7" s="44" t="e">
        <f t="shared" si="2"/>
        <v>#VALUE!</v>
      </c>
      <c r="Q7" s="21">
        <f t="shared" si="3"/>
        <v>0.45070422535211274</v>
      </c>
      <c r="R7" s="21" t="e">
        <f aca="true" t="shared" si="10" ref="R7:R22">(O7-P7)*5</f>
        <v>#VALUE!</v>
      </c>
      <c r="S7" s="21" t="e">
        <f aca="true" t="shared" si="11" ref="S7:S22">P7*Q7*5</f>
        <v>#VALUE!</v>
      </c>
      <c r="T7" s="45" t="e">
        <f t="shared" si="4"/>
        <v>#VALUE!</v>
      </c>
      <c r="U7" s="45" t="e">
        <f>SUM(T7:T23)</f>
        <v>#VALUE!</v>
      </c>
      <c r="V7" s="46" t="e">
        <f t="shared" si="5"/>
        <v>#VALUE!</v>
      </c>
      <c r="W7" s="47" t="s">
        <v>29</v>
      </c>
      <c r="Y7" s="14"/>
      <c r="Z7" s="169">
        <v>0</v>
      </c>
      <c r="AA7" s="170" t="s">
        <v>104</v>
      </c>
      <c r="AB7" s="171">
        <v>100000</v>
      </c>
      <c r="AC7" s="172"/>
      <c r="AD7" s="173">
        <v>137</v>
      </c>
      <c r="AE7" s="172"/>
      <c r="AF7" s="174">
        <v>0.99863</v>
      </c>
      <c r="AG7" s="172"/>
      <c r="AH7" s="174">
        <v>0.00137</v>
      </c>
      <c r="AI7" s="172"/>
      <c r="AJ7" s="174">
        <v>0.13271</v>
      </c>
      <c r="AK7" s="172"/>
      <c r="AL7" s="175">
        <v>77.72</v>
      </c>
      <c r="AM7" s="172"/>
      <c r="AN7" s="171">
        <v>1916</v>
      </c>
      <c r="AO7" s="176"/>
      <c r="AP7" s="177">
        <v>7772430</v>
      </c>
      <c r="AQ7" s="178"/>
      <c r="AR7" s="169">
        <v>0</v>
      </c>
      <c r="AS7" s="170" t="s">
        <v>104</v>
      </c>
      <c r="AT7" s="171">
        <v>100000</v>
      </c>
      <c r="AU7" s="172"/>
      <c r="AV7" s="173">
        <v>117</v>
      </c>
      <c r="AW7" s="172"/>
      <c r="AX7" s="174">
        <v>0.99883</v>
      </c>
      <c r="AY7" s="172"/>
      <c r="AZ7" s="174">
        <v>0.00117</v>
      </c>
      <c r="BA7" s="172"/>
      <c r="BB7" s="174">
        <v>0.11126</v>
      </c>
      <c r="BC7" s="172"/>
      <c r="BD7" s="175">
        <v>84.6</v>
      </c>
      <c r="BE7" s="172"/>
      <c r="BF7" s="171">
        <v>1916</v>
      </c>
      <c r="BG7" s="176"/>
      <c r="BH7" s="177">
        <v>8460422</v>
      </c>
      <c r="BI7" s="178"/>
    </row>
    <row r="8" spans="2:61" ht="15.75" thickBot="1" thickTop="1">
      <c r="B8" s="37" t="s">
        <v>30</v>
      </c>
      <c r="C8" s="48" t="s">
        <v>145</v>
      </c>
      <c r="D8" s="39" t="s">
        <v>145</v>
      </c>
      <c r="E8" s="39" t="s">
        <v>145</v>
      </c>
      <c r="F8" s="39" t="s">
        <v>145</v>
      </c>
      <c r="G8" s="39" t="s">
        <v>145</v>
      </c>
      <c r="H8" s="77" t="s">
        <v>146</v>
      </c>
      <c r="I8" s="315">
        <f t="shared" si="0"/>
        <v>0</v>
      </c>
      <c r="J8" s="28" t="e">
        <f t="shared" si="8"/>
        <v>#VALUE!</v>
      </c>
      <c r="K8" s="40" t="e">
        <f t="shared" si="9"/>
        <v>#VALUE!</v>
      </c>
      <c r="L8" s="41">
        <v>0.4197183098591549</v>
      </c>
      <c r="M8" s="21" t="e">
        <f t="shared" si="6"/>
        <v>#VALUE!</v>
      </c>
      <c r="N8" s="42" t="e">
        <f t="shared" si="1"/>
        <v>#VALUE!</v>
      </c>
      <c r="O8" s="43" t="e">
        <f t="shared" si="7"/>
        <v>#VALUE!</v>
      </c>
      <c r="P8" s="44" t="e">
        <f t="shared" si="2"/>
        <v>#VALUE!</v>
      </c>
      <c r="Q8" s="21">
        <f t="shared" si="3"/>
        <v>0.5802816901408451</v>
      </c>
      <c r="R8" s="21" t="e">
        <f t="shared" si="10"/>
        <v>#VALUE!</v>
      </c>
      <c r="S8" s="21" t="e">
        <f t="shared" si="11"/>
        <v>#VALUE!</v>
      </c>
      <c r="T8" s="45" t="e">
        <f t="shared" si="4"/>
        <v>#VALUE!</v>
      </c>
      <c r="U8" s="45" t="e">
        <f>SUM(T8:T23)</f>
        <v>#VALUE!</v>
      </c>
      <c r="V8" s="46" t="e">
        <f t="shared" si="5"/>
        <v>#VALUE!</v>
      </c>
      <c r="W8" s="47" t="s">
        <v>30</v>
      </c>
      <c r="Y8" s="14"/>
      <c r="Z8" s="169">
        <v>1</v>
      </c>
      <c r="AA8" s="179"/>
      <c r="AB8" s="171">
        <v>99863</v>
      </c>
      <c r="AC8" s="180"/>
      <c r="AD8" s="173">
        <v>24</v>
      </c>
      <c r="AE8" s="180"/>
      <c r="AF8" s="174">
        <v>0.99976</v>
      </c>
      <c r="AG8" s="180"/>
      <c r="AH8" s="174">
        <v>0.00024</v>
      </c>
      <c r="AI8" s="180"/>
      <c r="AJ8" s="174">
        <v>0.02833</v>
      </c>
      <c r="AK8" s="180"/>
      <c r="AL8" s="175">
        <v>77.81</v>
      </c>
      <c r="AM8" s="180"/>
      <c r="AN8" s="171">
        <v>1915</v>
      </c>
      <c r="AO8" s="181"/>
      <c r="AP8" s="177">
        <v>7770514</v>
      </c>
      <c r="AQ8" s="178"/>
      <c r="AR8" s="169">
        <v>1</v>
      </c>
      <c r="AS8" s="179"/>
      <c r="AT8" s="171">
        <v>99883</v>
      </c>
      <c r="AU8" s="180"/>
      <c r="AV8" s="173">
        <v>23</v>
      </c>
      <c r="AW8" s="180"/>
      <c r="AX8" s="174">
        <v>0.99977</v>
      </c>
      <c r="AY8" s="180"/>
      <c r="AZ8" s="174">
        <v>0.00023</v>
      </c>
      <c r="BA8" s="180"/>
      <c r="BB8" s="174">
        <v>0.02566</v>
      </c>
      <c r="BC8" s="180"/>
      <c r="BD8" s="175">
        <v>84.68</v>
      </c>
      <c r="BE8" s="180"/>
      <c r="BF8" s="171">
        <v>1915</v>
      </c>
      <c r="BG8" s="181"/>
      <c r="BH8" s="177">
        <v>8458506</v>
      </c>
      <c r="BI8" s="178"/>
    </row>
    <row r="9" spans="2:61" ht="15.75" thickBot="1" thickTop="1">
      <c r="B9" s="37" t="s">
        <v>31</v>
      </c>
      <c r="C9" s="48" t="s">
        <v>145</v>
      </c>
      <c r="D9" s="39" t="s">
        <v>145</v>
      </c>
      <c r="E9" s="39" t="s">
        <v>145</v>
      </c>
      <c r="F9" s="39" t="s">
        <v>145</v>
      </c>
      <c r="G9" s="39" t="s">
        <v>145</v>
      </c>
      <c r="H9" s="77" t="s">
        <v>146</v>
      </c>
      <c r="I9" s="315">
        <f t="shared" si="0"/>
        <v>0</v>
      </c>
      <c r="J9" s="28" t="e">
        <f t="shared" si="8"/>
        <v>#VALUE!</v>
      </c>
      <c r="K9" s="40" t="e">
        <f t="shared" si="9"/>
        <v>#VALUE!</v>
      </c>
      <c r="L9" s="41">
        <v>0.42162162162162165</v>
      </c>
      <c r="M9" s="21" t="e">
        <f t="shared" si="6"/>
        <v>#VALUE!</v>
      </c>
      <c r="N9" s="42" t="e">
        <f t="shared" si="1"/>
        <v>#VALUE!</v>
      </c>
      <c r="O9" s="43" t="e">
        <f t="shared" si="7"/>
        <v>#VALUE!</v>
      </c>
      <c r="P9" s="44" t="e">
        <f t="shared" si="2"/>
        <v>#VALUE!</v>
      </c>
      <c r="Q9" s="21">
        <f t="shared" si="3"/>
        <v>0.5783783783783784</v>
      </c>
      <c r="R9" s="21" t="e">
        <f t="shared" si="10"/>
        <v>#VALUE!</v>
      </c>
      <c r="S9" s="21" t="e">
        <f t="shared" si="11"/>
        <v>#VALUE!</v>
      </c>
      <c r="T9" s="45" t="e">
        <f t="shared" si="4"/>
        <v>#VALUE!</v>
      </c>
      <c r="U9" s="45" t="e">
        <f>SUM(T9:T23)</f>
        <v>#VALUE!</v>
      </c>
      <c r="V9" s="46" t="e">
        <f t="shared" si="5"/>
        <v>#VALUE!</v>
      </c>
      <c r="W9" s="47" t="s">
        <v>31</v>
      </c>
      <c r="Y9" s="14"/>
      <c r="Z9" s="169">
        <v>2</v>
      </c>
      <c r="AA9" s="179"/>
      <c r="AB9" s="171">
        <v>99839</v>
      </c>
      <c r="AC9" s="180"/>
      <c r="AD9" s="173">
        <v>16</v>
      </c>
      <c r="AE9" s="180"/>
      <c r="AF9" s="174">
        <v>0.99984</v>
      </c>
      <c r="AG9" s="180"/>
      <c r="AH9" s="174">
        <v>0.00016</v>
      </c>
      <c r="AI9" s="180"/>
      <c r="AJ9" s="174">
        <v>0.0056</v>
      </c>
      <c r="AK9" s="180"/>
      <c r="AL9" s="175">
        <v>77.81</v>
      </c>
      <c r="AM9" s="180"/>
      <c r="AN9" s="171">
        <v>1915</v>
      </c>
      <c r="AO9" s="181"/>
      <c r="AP9" s="177">
        <v>7768599</v>
      </c>
      <c r="AQ9" s="178"/>
      <c r="AR9" s="169">
        <v>2</v>
      </c>
      <c r="AS9" s="179"/>
      <c r="AT9" s="171">
        <v>99860</v>
      </c>
      <c r="AU9" s="180"/>
      <c r="AV9" s="173">
        <v>14</v>
      </c>
      <c r="AW9" s="180"/>
      <c r="AX9" s="174">
        <v>0.99986</v>
      </c>
      <c r="AY9" s="180"/>
      <c r="AZ9" s="174">
        <v>0.00014</v>
      </c>
      <c r="BA9" s="180"/>
      <c r="BB9" s="174">
        <v>0.00562</v>
      </c>
      <c r="BC9" s="180"/>
      <c r="BD9" s="175">
        <v>84.68</v>
      </c>
      <c r="BE9" s="180"/>
      <c r="BF9" s="171">
        <v>1915</v>
      </c>
      <c r="BG9" s="181"/>
      <c r="BH9" s="177">
        <v>8456590</v>
      </c>
      <c r="BI9" s="178"/>
    </row>
    <row r="10" spans="1:61" ht="15.75" thickBot="1" thickTop="1">
      <c r="A10" s="14"/>
      <c r="B10" s="37" t="s">
        <v>32</v>
      </c>
      <c r="C10" s="48" t="s">
        <v>145</v>
      </c>
      <c r="D10" s="39" t="s">
        <v>145</v>
      </c>
      <c r="E10" s="39" t="s">
        <v>145</v>
      </c>
      <c r="F10" s="39" t="s">
        <v>145</v>
      </c>
      <c r="G10" s="39" t="s">
        <v>145</v>
      </c>
      <c r="H10" s="77" t="s">
        <v>146</v>
      </c>
      <c r="I10" s="315">
        <f t="shared" si="0"/>
        <v>0</v>
      </c>
      <c r="J10" s="28" t="e">
        <f t="shared" si="8"/>
        <v>#VALUE!</v>
      </c>
      <c r="K10" s="40" t="e">
        <f t="shared" si="9"/>
        <v>#VALUE!</v>
      </c>
      <c r="L10" s="41">
        <v>0.48969696969696963</v>
      </c>
      <c r="M10" s="21" t="e">
        <f t="shared" si="6"/>
        <v>#VALUE!</v>
      </c>
      <c r="N10" s="42" t="e">
        <f t="shared" si="1"/>
        <v>#VALUE!</v>
      </c>
      <c r="O10" s="43" t="e">
        <f t="shared" si="7"/>
        <v>#VALUE!</v>
      </c>
      <c r="P10" s="44" t="e">
        <f t="shared" si="2"/>
        <v>#VALUE!</v>
      </c>
      <c r="Q10" s="21">
        <f t="shared" si="3"/>
        <v>0.5103030303030304</v>
      </c>
      <c r="R10" s="21" t="e">
        <f t="shared" si="10"/>
        <v>#VALUE!</v>
      </c>
      <c r="S10" s="21" t="e">
        <f t="shared" si="11"/>
        <v>#VALUE!</v>
      </c>
      <c r="T10" s="45" t="e">
        <f t="shared" si="4"/>
        <v>#VALUE!</v>
      </c>
      <c r="U10" s="45" t="e">
        <f>SUM(T10:T23)</f>
        <v>#VALUE!</v>
      </c>
      <c r="V10" s="46" t="e">
        <f t="shared" si="5"/>
        <v>#VALUE!</v>
      </c>
      <c r="W10" s="47" t="s">
        <v>32</v>
      </c>
      <c r="Y10" s="14"/>
      <c r="Z10" s="169">
        <v>3</v>
      </c>
      <c r="AA10" s="179"/>
      <c r="AB10" s="171">
        <v>99823</v>
      </c>
      <c r="AC10" s="180"/>
      <c r="AD10" s="173">
        <v>11</v>
      </c>
      <c r="AE10" s="182"/>
      <c r="AF10" s="174">
        <v>0.99989</v>
      </c>
      <c r="AG10" s="180"/>
      <c r="AH10" s="174">
        <v>0.00011</v>
      </c>
      <c r="AI10" s="180"/>
      <c r="AJ10" s="174">
        <v>0.0068</v>
      </c>
      <c r="AK10" s="180"/>
      <c r="AL10" s="175">
        <v>77.8</v>
      </c>
      <c r="AM10" s="180"/>
      <c r="AN10" s="171">
        <v>1914</v>
      </c>
      <c r="AO10" s="181"/>
      <c r="AP10" s="177">
        <v>7766685</v>
      </c>
      <c r="AQ10" s="178"/>
      <c r="AR10" s="169">
        <v>3</v>
      </c>
      <c r="AS10" s="179"/>
      <c r="AT10" s="171">
        <v>99846</v>
      </c>
      <c r="AU10" s="180"/>
      <c r="AV10" s="173">
        <v>11</v>
      </c>
      <c r="AW10" s="182"/>
      <c r="AX10" s="174">
        <v>0.99989</v>
      </c>
      <c r="AY10" s="180"/>
      <c r="AZ10" s="174">
        <v>0.00011</v>
      </c>
      <c r="BA10" s="180"/>
      <c r="BB10" s="174">
        <v>0.00615</v>
      </c>
      <c r="BC10" s="180"/>
      <c r="BD10" s="175">
        <v>84.68</v>
      </c>
      <c r="BE10" s="180"/>
      <c r="BF10" s="171">
        <v>1915</v>
      </c>
      <c r="BG10" s="181"/>
      <c r="BH10" s="177">
        <v>8454675</v>
      </c>
      <c r="BI10" s="178"/>
    </row>
    <row r="11" spans="1:61" ht="15.75" thickBot="1" thickTop="1">
      <c r="A11" s="14"/>
      <c r="B11" s="37" t="s">
        <v>33</v>
      </c>
      <c r="C11" s="48" t="s">
        <v>145</v>
      </c>
      <c r="D11" s="39" t="s">
        <v>145</v>
      </c>
      <c r="E11" s="39" t="s">
        <v>145</v>
      </c>
      <c r="F11" s="39" t="s">
        <v>145</v>
      </c>
      <c r="G11" s="39" t="s">
        <v>145</v>
      </c>
      <c r="H11" s="77" t="s">
        <v>146</v>
      </c>
      <c r="I11" s="315">
        <f t="shared" si="0"/>
        <v>0</v>
      </c>
      <c r="J11" s="28" t="e">
        <f t="shared" si="8"/>
        <v>#VALUE!</v>
      </c>
      <c r="K11" s="40" t="e">
        <f t="shared" si="9"/>
        <v>#VALUE!</v>
      </c>
      <c r="L11" s="41">
        <v>0.4948948948948949</v>
      </c>
      <c r="M11" s="21" t="e">
        <f t="shared" si="6"/>
        <v>#VALUE!</v>
      </c>
      <c r="N11" s="42" t="e">
        <f t="shared" si="1"/>
        <v>#VALUE!</v>
      </c>
      <c r="O11" s="43" t="e">
        <f t="shared" si="7"/>
        <v>#VALUE!</v>
      </c>
      <c r="P11" s="44" t="e">
        <f t="shared" si="2"/>
        <v>#VALUE!</v>
      </c>
      <c r="Q11" s="21">
        <f t="shared" si="3"/>
        <v>0.5051051051051051</v>
      </c>
      <c r="R11" s="21" t="e">
        <f t="shared" si="10"/>
        <v>#VALUE!</v>
      </c>
      <c r="S11" s="21" t="e">
        <f t="shared" si="11"/>
        <v>#VALUE!</v>
      </c>
      <c r="T11" s="45" t="e">
        <f t="shared" si="4"/>
        <v>#VALUE!</v>
      </c>
      <c r="U11" s="45" t="e">
        <f>SUM(T11:T23)</f>
        <v>#VALUE!</v>
      </c>
      <c r="V11" s="46" t="e">
        <f t="shared" si="5"/>
        <v>#VALUE!</v>
      </c>
      <c r="W11" s="47" t="s">
        <v>33</v>
      </c>
      <c r="Y11" s="14"/>
      <c r="Z11" s="169">
        <v>4</v>
      </c>
      <c r="AA11" s="179"/>
      <c r="AB11" s="171">
        <v>99812</v>
      </c>
      <c r="AC11" s="180"/>
      <c r="AD11" s="173">
        <v>39</v>
      </c>
      <c r="AE11" s="180"/>
      <c r="AF11" s="174">
        <v>0.99961</v>
      </c>
      <c r="AG11" s="180"/>
      <c r="AH11" s="174">
        <v>0.00039</v>
      </c>
      <c r="AI11" s="180"/>
      <c r="AJ11" s="174">
        <v>0.00499</v>
      </c>
      <c r="AK11" s="180"/>
      <c r="AL11" s="175">
        <v>77.79</v>
      </c>
      <c r="AM11" s="180"/>
      <c r="AN11" s="171">
        <v>8977</v>
      </c>
      <c r="AO11" s="181"/>
      <c r="AP11" s="177">
        <v>7764770</v>
      </c>
      <c r="AQ11" s="178"/>
      <c r="AR11" s="169">
        <v>4</v>
      </c>
      <c r="AS11" s="179"/>
      <c r="AT11" s="171">
        <v>99835</v>
      </c>
      <c r="AU11" s="180"/>
      <c r="AV11" s="173">
        <v>33</v>
      </c>
      <c r="AW11" s="180"/>
      <c r="AX11" s="174">
        <v>0.99967</v>
      </c>
      <c r="AY11" s="180"/>
      <c r="AZ11" s="174">
        <v>0.00033</v>
      </c>
      <c r="BA11" s="180"/>
      <c r="BB11" s="174">
        <v>0.00516</v>
      </c>
      <c r="BC11" s="180"/>
      <c r="BD11" s="175">
        <v>84.67</v>
      </c>
      <c r="BE11" s="180"/>
      <c r="BF11" s="171">
        <v>8979</v>
      </c>
      <c r="BG11" s="181"/>
      <c r="BH11" s="177">
        <v>8452761</v>
      </c>
      <c r="BI11" s="178"/>
    </row>
    <row r="12" spans="1:61" ht="15.75" thickBot="1" thickTop="1">
      <c r="A12" s="14"/>
      <c r="B12" s="37" t="s">
        <v>34</v>
      </c>
      <c r="C12" s="48" t="s">
        <v>145</v>
      </c>
      <c r="D12" s="39" t="s">
        <v>145</v>
      </c>
      <c r="E12" s="39" t="s">
        <v>145</v>
      </c>
      <c r="F12" s="39" t="s">
        <v>145</v>
      </c>
      <c r="G12" s="39" t="s">
        <v>145</v>
      </c>
      <c r="H12" s="77" t="s">
        <v>146</v>
      </c>
      <c r="I12" s="315">
        <f t="shared" si="0"/>
        <v>0</v>
      </c>
      <c r="J12" s="28" t="e">
        <f t="shared" si="8"/>
        <v>#VALUE!</v>
      </c>
      <c r="K12" s="40" t="e">
        <f t="shared" si="9"/>
        <v>#VALUE!</v>
      </c>
      <c r="L12" s="41">
        <v>0.478688524590164</v>
      </c>
      <c r="M12" s="21" t="e">
        <f t="shared" si="6"/>
        <v>#VALUE!</v>
      </c>
      <c r="N12" s="42" t="e">
        <f t="shared" si="1"/>
        <v>#VALUE!</v>
      </c>
      <c r="O12" s="43" t="e">
        <f t="shared" si="7"/>
        <v>#VALUE!</v>
      </c>
      <c r="P12" s="44" t="e">
        <f t="shared" si="2"/>
        <v>#VALUE!</v>
      </c>
      <c r="Q12" s="21">
        <f t="shared" si="3"/>
        <v>0.521311475409836</v>
      </c>
      <c r="R12" s="21" t="e">
        <f t="shared" si="10"/>
        <v>#VALUE!</v>
      </c>
      <c r="S12" s="21" t="e">
        <f t="shared" si="11"/>
        <v>#VALUE!</v>
      </c>
      <c r="T12" s="45" t="e">
        <f t="shared" si="4"/>
        <v>#VALUE!</v>
      </c>
      <c r="U12" s="45" t="e">
        <f>SUM(T12:T23)</f>
        <v>#VALUE!</v>
      </c>
      <c r="V12" s="46" t="e">
        <f t="shared" si="5"/>
        <v>#VALUE!</v>
      </c>
      <c r="W12" s="47" t="s">
        <v>34</v>
      </c>
      <c r="Y12" s="14"/>
      <c r="Z12" s="169">
        <v>2</v>
      </c>
      <c r="AA12" s="179" t="s">
        <v>105</v>
      </c>
      <c r="AB12" s="171">
        <v>99773</v>
      </c>
      <c r="AC12" s="180"/>
      <c r="AD12" s="173">
        <v>18</v>
      </c>
      <c r="AE12" s="180"/>
      <c r="AF12" s="174">
        <v>0.99982</v>
      </c>
      <c r="AG12" s="180"/>
      <c r="AH12" s="174">
        <v>0.00018</v>
      </c>
      <c r="AI12" s="180"/>
      <c r="AJ12" s="174">
        <v>0.00317</v>
      </c>
      <c r="AK12" s="180"/>
      <c r="AL12" s="175">
        <v>77.73</v>
      </c>
      <c r="AM12" s="180"/>
      <c r="AN12" s="171">
        <v>8314</v>
      </c>
      <c r="AO12" s="181"/>
      <c r="AP12" s="177">
        <v>7755794</v>
      </c>
      <c r="AQ12" s="178"/>
      <c r="AR12" s="169">
        <v>2</v>
      </c>
      <c r="AS12" s="179" t="s">
        <v>105</v>
      </c>
      <c r="AT12" s="171">
        <v>99802</v>
      </c>
      <c r="AU12" s="180"/>
      <c r="AV12" s="173">
        <v>19</v>
      </c>
      <c r="AW12" s="180"/>
      <c r="AX12" s="174">
        <v>0.99981</v>
      </c>
      <c r="AY12" s="180"/>
      <c r="AZ12" s="174">
        <v>0.00019</v>
      </c>
      <c r="BA12" s="180"/>
      <c r="BB12" s="174">
        <v>0.00255</v>
      </c>
      <c r="BC12" s="180"/>
      <c r="BD12" s="175">
        <v>84.61</v>
      </c>
      <c r="BE12" s="180"/>
      <c r="BF12" s="171">
        <v>8316</v>
      </c>
      <c r="BG12" s="181"/>
      <c r="BH12" s="177">
        <v>8443782</v>
      </c>
      <c r="BI12" s="178"/>
    </row>
    <row r="13" spans="1:61" ht="15.75" thickBot="1" thickTop="1">
      <c r="A13" s="14"/>
      <c r="B13" s="37" t="s">
        <v>35</v>
      </c>
      <c r="C13" s="48" t="s">
        <v>145</v>
      </c>
      <c r="D13" s="39" t="s">
        <v>145</v>
      </c>
      <c r="E13" s="39" t="s">
        <v>145</v>
      </c>
      <c r="F13" s="39" t="s">
        <v>145</v>
      </c>
      <c r="G13" s="39" t="s">
        <v>145</v>
      </c>
      <c r="H13" s="77" t="s">
        <v>146</v>
      </c>
      <c r="I13" s="315">
        <f t="shared" si="0"/>
        <v>0</v>
      </c>
      <c r="J13" s="28" t="e">
        <f t="shared" si="8"/>
        <v>#VALUE!</v>
      </c>
      <c r="K13" s="40" t="e">
        <f t="shared" si="9"/>
        <v>#VALUE!</v>
      </c>
      <c r="L13" s="41">
        <v>0.46678445229681975</v>
      </c>
      <c r="M13" s="21" t="e">
        <f t="shared" si="6"/>
        <v>#VALUE!</v>
      </c>
      <c r="N13" s="42" t="e">
        <f t="shared" si="1"/>
        <v>#VALUE!</v>
      </c>
      <c r="O13" s="43" t="e">
        <f t="shared" si="7"/>
        <v>#VALUE!</v>
      </c>
      <c r="P13" s="44" t="e">
        <f t="shared" si="2"/>
        <v>#VALUE!</v>
      </c>
      <c r="Q13" s="21">
        <f t="shared" si="3"/>
        <v>0.5332155477031802</v>
      </c>
      <c r="R13" s="21" t="e">
        <f t="shared" si="10"/>
        <v>#VALUE!</v>
      </c>
      <c r="S13" s="21" t="e">
        <f t="shared" si="11"/>
        <v>#VALUE!</v>
      </c>
      <c r="T13" s="45" t="e">
        <f t="shared" si="4"/>
        <v>#VALUE!</v>
      </c>
      <c r="U13" s="45" t="e">
        <f>SUM(T13:T23)</f>
        <v>#VALUE!</v>
      </c>
      <c r="V13" s="46" t="e">
        <f t="shared" si="5"/>
        <v>#VALUE!</v>
      </c>
      <c r="W13" s="47" t="s">
        <v>35</v>
      </c>
      <c r="Y13" s="14"/>
      <c r="Z13" s="169">
        <v>3</v>
      </c>
      <c r="AA13" s="179"/>
      <c r="AB13" s="171">
        <v>99755</v>
      </c>
      <c r="AC13" s="180"/>
      <c r="AD13" s="173">
        <v>50</v>
      </c>
      <c r="AE13" s="180"/>
      <c r="AF13" s="174">
        <v>0.9995</v>
      </c>
      <c r="AG13" s="180"/>
      <c r="AH13" s="174">
        <v>0.0005</v>
      </c>
      <c r="AI13" s="180"/>
      <c r="AJ13" s="174">
        <v>0.00167</v>
      </c>
      <c r="AK13" s="180"/>
      <c r="AL13" s="175">
        <v>77.67</v>
      </c>
      <c r="AM13" s="180"/>
      <c r="AN13" s="171">
        <v>24933</v>
      </c>
      <c r="AO13" s="181"/>
      <c r="AP13" s="177">
        <v>7747480</v>
      </c>
      <c r="AQ13" s="178"/>
      <c r="AR13" s="169">
        <v>3</v>
      </c>
      <c r="AS13" s="179"/>
      <c r="AT13" s="171">
        <v>99783</v>
      </c>
      <c r="AU13" s="180"/>
      <c r="AV13" s="173">
        <v>36</v>
      </c>
      <c r="AW13" s="180"/>
      <c r="AX13" s="174">
        <v>0.99964</v>
      </c>
      <c r="AY13" s="180"/>
      <c r="AZ13" s="174">
        <v>0.00036</v>
      </c>
      <c r="BA13" s="180"/>
      <c r="BB13" s="174">
        <v>0.0018</v>
      </c>
      <c r="BC13" s="180"/>
      <c r="BD13" s="175">
        <v>84.54</v>
      </c>
      <c r="BE13" s="180"/>
      <c r="BF13" s="171">
        <v>24941</v>
      </c>
      <c r="BG13" s="181"/>
      <c r="BH13" s="177">
        <v>8435466</v>
      </c>
      <c r="BI13" s="178"/>
    </row>
    <row r="14" spans="1:61" ht="15.75" thickBot="1" thickTop="1">
      <c r="A14" s="14"/>
      <c r="B14" s="37" t="s">
        <v>36</v>
      </c>
      <c r="C14" s="48" t="s">
        <v>145</v>
      </c>
      <c r="D14" s="39" t="s">
        <v>145</v>
      </c>
      <c r="E14" s="39" t="s">
        <v>145</v>
      </c>
      <c r="F14" s="39" t="s">
        <v>145</v>
      </c>
      <c r="G14" s="39" t="s">
        <v>145</v>
      </c>
      <c r="H14" s="77" t="s">
        <v>146</v>
      </c>
      <c r="I14" s="315">
        <f t="shared" si="0"/>
        <v>0</v>
      </c>
      <c r="J14" s="28" t="e">
        <f t="shared" si="8"/>
        <v>#VALUE!</v>
      </c>
      <c r="K14" s="40" t="e">
        <f t="shared" si="9"/>
        <v>#VALUE!</v>
      </c>
      <c r="L14" s="41">
        <v>0.46362573099415205</v>
      </c>
      <c r="M14" s="21" t="e">
        <f t="shared" si="6"/>
        <v>#VALUE!</v>
      </c>
      <c r="N14" s="42" t="e">
        <f t="shared" si="1"/>
        <v>#VALUE!</v>
      </c>
      <c r="O14" s="43" t="e">
        <f t="shared" si="7"/>
        <v>#VALUE!</v>
      </c>
      <c r="P14" s="44" t="e">
        <f t="shared" si="2"/>
        <v>#VALUE!</v>
      </c>
      <c r="Q14" s="21">
        <f t="shared" si="3"/>
        <v>0.536374269005848</v>
      </c>
      <c r="R14" s="21" t="e">
        <f t="shared" si="10"/>
        <v>#VALUE!</v>
      </c>
      <c r="S14" s="21" t="e">
        <f t="shared" si="11"/>
        <v>#VALUE!</v>
      </c>
      <c r="T14" s="45" t="e">
        <f t="shared" si="4"/>
        <v>#VALUE!</v>
      </c>
      <c r="U14" s="45" t="e">
        <f>SUM(T14:T23)</f>
        <v>#VALUE!</v>
      </c>
      <c r="V14" s="46" t="e">
        <f t="shared" si="5"/>
        <v>#VALUE!</v>
      </c>
      <c r="W14" s="47" t="s">
        <v>36</v>
      </c>
      <c r="Y14" s="14"/>
      <c r="Z14" s="169">
        <v>6</v>
      </c>
      <c r="AA14" s="179"/>
      <c r="AB14" s="171">
        <v>99705</v>
      </c>
      <c r="AC14" s="180"/>
      <c r="AD14" s="173">
        <v>50</v>
      </c>
      <c r="AE14" s="180"/>
      <c r="AF14" s="174">
        <v>0.9995</v>
      </c>
      <c r="AG14" s="180"/>
      <c r="AH14" s="174">
        <v>0.0005</v>
      </c>
      <c r="AI14" s="180"/>
      <c r="AJ14" s="174">
        <v>0.00175</v>
      </c>
      <c r="AK14" s="180"/>
      <c r="AL14" s="175">
        <v>77.45</v>
      </c>
      <c r="AM14" s="180"/>
      <c r="AN14" s="171">
        <v>49838</v>
      </c>
      <c r="AO14" s="181"/>
      <c r="AP14" s="177">
        <v>7722548</v>
      </c>
      <c r="AQ14" s="178"/>
      <c r="AR14" s="169">
        <v>6</v>
      </c>
      <c r="AS14" s="179"/>
      <c r="AT14" s="171">
        <v>99747</v>
      </c>
      <c r="AU14" s="180"/>
      <c r="AV14" s="173">
        <v>46</v>
      </c>
      <c r="AW14" s="180"/>
      <c r="AX14" s="174">
        <v>0.99954</v>
      </c>
      <c r="AY14" s="180"/>
      <c r="AZ14" s="174">
        <v>0.00046</v>
      </c>
      <c r="BA14" s="180"/>
      <c r="BB14" s="174">
        <v>0.00107</v>
      </c>
      <c r="BC14" s="180"/>
      <c r="BD14" s="175">
        <v>84.32</v>
      </c>
      <c r="BE14" s="180"/>
      <c r="BF14" s="171">
        <v>49861</v>
      </c>
      <c r="BG14" s="181"/>
      <c r="BH14" s="177">
        <v>8410525</v>
      </c>
      <c r="BI14" s="178"/>
    </row>
    <row r="15" spans="1:61" ht="15.75" thickBot="1" thickTop="1">
      <c r="A15" s="14"/>
      <c r="B15" s="37" t="s">
        <v>37</v>
      </c>
      <c r="C15" s="48" t="s">
        <v>145</v>
      </c>
      <c r="D15" s="39" t="s">
        <v>145</v>
      </c>
      <c r="E15" s="39" t="s">
        <v>145</v>
      </c>
      <c r="F15" s="39" t="s">
        <v>145</v>
      </c>
      <c r="G15" s="39" t="s">
        <v>145</v>
      </c>
      <c r="H15" s="77" t="s">
        <v>146</v>
      </c>
      <c r="I15" s="315">
        <f t="shared" si="0"/>
        <v>0</v>
      </c>
      <c r="J15" s="28" t="e">
        <f t="shared" si="8"/>
        <v>#VALUE!</v>
      </c>
      <c r="K15" s="40" t="e">
        <f t="shared" si="9"/>
        <v>#VALUE!</v>
      </c>
      <c r="L15" s="41">
        <v>0.4579856115107914</v>
      </c>
      <c r="M15" s="21" t="e">
        <f t="shared" si="6"/>
        <v>#VALUE!</v>
      </c>
      <c r="N15" s="42" t="e">
        <f t="shared" si="1"/>
        <v>#VALUE!</v>
      </c>
      <c r="O15" s="43" t="e">
        <f t="shared" si="7"/>
        <v>#VALUE!</v>
      </c>
      <c r="P15" s="44" t="e">
        <f t="shared" si="2"/>
        <v>#VALUE!</v>
      </c>
      <c r="Q15" s="21">
        <f t="shared" si="3"/>
        <v>0.5420143884892086</v>
      </c>
      <c r="R15" s="21" t="e">
        <f t="shared" si="10"/>
        <v>#VALUE!</v>
      </c>
      <c r="S15" s="21" t="e">
        <f t="shared" si="11"/>
        <v>#VALUE!</v>
      </c>
      <c r="T15" s="45" t="e">
        <f t="shared" si="4"/>
        <v>#VALUE!</v>
      </c>
      <c r="U15" s="45" t="e">
        <f>SUM(T15:T23)</f>
        <v>#VALUE!</v>
      </c>
      <c r="V15" s="46" t="e">
        <f t="shared" si="5"/>
        <v>#VALUE!</v>
      </c>
      <c r="W15" s="47" t="s">
        <v>37</v>
      </c>
      <c r="Y15" s="14"/>
      <c r="Z15" s="169"/>
      <c r="AA15" s="179"/>
      <c r="AB15" s="171"/>
      <c r="AC15" s="180"/>
      <c r="AD15" s="173"/>
      <c r="AE15" s="180"/>
      <c r="AF15" s="174"/>
      <c r="AG15" s="180"/>
      <c r="AH15" s="174"/>
      <c r="AI15" s="180"/>
      <c r="AJ15" s="174"/>
      <c r="AK15" s="180"/>
      <c r="AL15" s="175"/>
      <c r="AM15" s="180"/>
      <c r="AN15" s="171"/>
      <c r="AO15" s="181"/>
      <c r="AP15" s="177"/>
      <c r="AQ15" s="178"/>
      <c r="AR15" s="169"/>
      <c r="AS15" s="179"/>
      <c r="AT15" s="171"/>
      <c r="AU15" s="180"/>
      <c r="AV15" s="173"/>
      <c r="AW15" s="180"/>
      <c r="AX15" s="174"/>
      <c r="AY15" s="180"/>
      <c r="AZ15" s="174"/>
      <c r="BA15" s="180"/>
      <c r="BB15" s="174"/>
      <c r="BC15" s="180"/>
      <c r="BD15" s="175"/>
      <c r="BE15" s="180"/>
      <c r="BF15" s="171"/>
      <c r="BG15" s="181"/>
      <c r="BH15" s="177"/>
      <c r="BI15" s="178"/>
    </row>
    <row r="16" spans="2:61" ht="15.75" thickBot="1" thickTop="1">
      <c r="B16" s="37" t="s">
        <v>38</v>
      </c>
      <c r="C16" s="48" t="s">
        <v>145</v>
      </c>
      <c r="D16" s="39" t="s">
        <v>145</v>
      </c>
      <c r="E16" s="39" t="s">
        <v>145</v>
      </c>
      <c r="F16" s="39" t="s">
        <v>145</v>
      </c>
      <c r="G16" s="39" t="s">
        <v>145</v>
      </c>
      <c r="H16" s="77" t="s">
        <v>146</v>
      </c>
      <c r="I16" s="315">
        <f t="shared" si="0"/>
        <v>0</v>
      </c>
      <c r="J16" s="28" t="e">
        <f t="shared" si="8"/>
        <v>#VALUE!</v>
      </c>
      <c r="K16" s="40" t="e">
        <f t="shared" si="9"/>
        <v>#VALUE!</v>
      </c>
      <c r="L16" s="41">
        <v>0.46212054553453585</v>
      </c>
      <c r="M16" s="21" t="e">
        <f t="shared" si="6"/>
        <v>#VALUE!</v>
      </c>
      <c r="N16" s="42" t="e">
        <f t="shared" si="1"/>
        <v>#VALUE!</v>
      </c>
      <c r="O16" s="43" t="e">
        <f t="shared" si="7"/>
        <v>#VALUE!</v>
      </c>
      <c r="P16" s="44" t="e">
        <f t="shared" si="2"/>
        <v>#VALUE!</v>
      </c>
      <c r="Q16" s="21">
        <f t="shared" si="3"/>
        <v>0.5378794544654641</v>
      </c>
      <c r="R16" s="21" t="e">
        <f t="shared" si="10"/>
        <v>#VALUE!</v>
      </c>
      <c r="S16" s="21" t="e">
        <f t="shared" si="11"/>
        <v>#VALUE!</v>
      </c>
      <c r="T16" s="45" t="e">
        <f t="shared" si="4"/>
        <v>#VALUE!</v>
      </c>
      <c r="U16" s="45" t="e">
        <f>SUM(T16:T23)</f>
        <v>#VALUE!</v>
      </c>
      <c r="V16" s="46" t="e">
        <f t="shared" si="5"/>
        <v>#VALUE!</v>
      </c>
      <c r="W16" s="47" t="s">
        <v>38</v>
      </c>
      <c r="Y16" s="14"/>
      <c r="Z16" s="169">
        <v>0</v>
      </c>
      <c r="AA16" s="179" t="s">
        <v>106</v>
      </c>
      <c r="AB16" s="183">
        <v>100000</v>
      </c>
      <c r="AC16" s="180"/>
      <c r="AD16" s="173">
        <v>345</v>
      </c>
      <c r="AE16" s="180"/>
      <c r="AF16" s="174">
        <v>0.99655</v>
      </c>
      <c r="AG16" s="180"/>
      <c r="AH16" s="174">
        <v>0.00345</v>
      </c>
      <c r="AI16" s="180"/>
      <c r="AJ16" s="174">
        <v>0.13271</v>
      </c>
      <c r="AK16" s="180"/>
      <c r="AL16" s="175">
        <v>77.72</v>
      </c>
      <c r="AM16" s="180"/>
      <c r="AN16" s="171">
        <v>99720</v>
      </c>
      <c r="AO16" s="181"/>
      <c r="AP16" s="113">
        <v>7772430</v>
      </c>
      <c r="AQ16" s="178"/>
      <c r="AR16" s="169">
        <v>0</v>
      </c>
      <c r="AS16" s="179" t="s">
        <v>106</v>
      </c>
      <c r="AT16" s="171">
        <v>100000</v>
      </c>
      <c r="AU16" s="180"/>
      <c r="AV16" s="173">
        <v>298</v>
      </c>
      <c r="AW16" s="180"/>
      <c r="AX16" s="174">
        <v>0.99702</v>
      </c>
      <c r="AY16" s="180"/>
      <c r="AZ16" s="174">
        <v>0.00298</v>
      </c>
      <c r="BA16" s="180"/>
      <c r="BB16" s="174">
        <v>0.11126</v>
      </c>
      <c r="BC16" s="180"/>
      <c r="BD16" s="175">
        <v>84.6</v>
      </c>
      <c r="BE16" s="180"/>
      <c r="BF16" s="171">
        <v>99759</v>
      </c>
      <c r="BG16" s="181"/>
      <c r="BH16" s="113">
        <v>8460422</v>
      </c>
      <c r="BI16" s="178"/>
    </row>
    <row r="17" spans="2:61" ht="15.75" thickBot="1" thickTop="1">
      <c r="B17" s="37" t="s">
        <v>39</v>
      </c>
      <c r="C17" s="48" t="s">
        <v>145</v>
      </c>
      <c r="D17" s="39" t="s">
        <v>145</v>
      </c>
      <c r="E17" s="39" t="s">
        <v>145</v>
      </c>
      <c r="F17" s="39" t="s">
        <v>145</v>
      </c>
      <c r="G17" s="39" t="s">
        <v>145</v>
      </c>
      <c r="H17" s="77" t="s">
        <v>146</v>
      </c>
      <c r="I17" s="315">
        <f t="shared" si="0"/>
        <v>0</v>
      </c>
      <c r="J17" s="28" t="e">
        <f t="shared" si="8"/>
        <v>#VALUE!</v>
      </c>
      <c r="K17" s="40" t="e">
        <f t="shared" si="9"/>
        <v>#VALUE!</v>
      </c>
      <c r="L17" s="41">
        <v>0.47055341817105656</v>
      </c>
      <c r="M17" s="21" t="e">
        <f t="shared" si="6"/>
        <v>#VALUE!</v>
      </c>
      <c r="N17" s="42" t="e">
        <f t="shared" si="1"/>
        <v>#VALUE!</v>
      </c>
      <c r="O17" s="43" t="e">
        <f t="shared" si="7"/>
        <v>#VALUE!</v>
      </c>
      <c r="P17" s="44" t="e">
        <f t="shared" si="2"/>
        <v>#VALUE!</v>
      </c>
      <c r="Q17" s="21">
        <f t="shared" si="3"/>
        <v>0.5294465818289434</v>
      </c>
      <c r="R17" s="21" t="e">
        <f t="shared" si="10"/>
        <v>#VALUE!</v>
      </c>
      <c r="S17" s="21" t="e">
        <f t="shared" si="11"/>
        <v>#VALUE!</v>
      </c>
      <c r="T17" s="45" t="e">
        <f t="shared" si="4"/>
        <v>#VALUE!</v>
      </c>
      <c r="U17" s="45" t="e">
        <f>SUM(T17:T23)</f>
        <v>#VALUE!</v>
      </c>
      <c r="V17" s="46" t="e">
        <f t="shared" si="5"/>
        <v>#VALUE!</v>
      </c>
      <c r="W17" s="47" t="s">
        <v>39</v>
      </c>
      <c r="Y17" s="14"/>
      <c r="Z17" s="169">
        <v>1</v>
      </c>
      <c r="AA17" s="179"/>
      <c r="AB17" s="183">
        <v>99655</v>
      </c>
      <c r="AC17" s="180"/>
      <c r="AD17" s="173">
        <v>51</v>
      </c>
      <c r="AE17" s="180"/>
      <c r="AF17" s="174">
        <v>0.99949</v>
      </c>
      <c r="AG17" s="180"/>
      <c r="AH17" s="174">
        <v>0.00051</v>
      </c>
      <c r="AI17" s="180"/>
      <c r="AJ17" s="174">
        <v>0.00062</v>
      </c>
      <c r="AK17" s="180"/>
      <c r="AL17" s="175">
        <v>76.99</v>
      </c>
      <c r="AM17" s="180"/>
      <c r="AN17" s="171">
        <v>99627</v>
      </c>
      <c r="AO17" s="181"/>
      <c r="AP17" s="113">
        <v>7672710</v>
      </c>
      <c r="AQ17" s="178"/>
      <c r="AR17" s="169">
        <v>1</v>
      </c>
      <c r="AS17" s="179"/>
      <c r="AT17" s="183">
        <v>99702</v>
      </c>
      <c r="AU17" s="180"/>
      <c r="AV17" s="173">
        <v>43</v>
      </c>
      <c r="AW17" s="180"/>
      <c r="AX17" s="174">
        <v>0.99956</v>
      </c>
      <c r="AY17" s="180"/>
      <c r="AZ17" s="174">
        <v>0.00044</v>
      </c>
      <c r="BA17" s="180"/>
      <c r="BB17" s="174">
        <v>0.00066</v>
      </c>
      <c r="BC17" s="180"/>
      <c r="BD17" s="175">
        <v>83.86</v>
      </c>
      <c r="BE17" s="180"/>
      <c r="BF17" s="171">
        <v>99677</v>
      </c>
      <c r="BG17" s="181"/>
      <c r="BH17" s="113">
        <v>8360664</v>
      </c>
      <c r="BI17" s="178"/>
    </row>
    <row r="18" spans="2:61" ht="15.75" thickBot="1" thickTop="1">
      <c r="B18" s="37" t="s">
        <v>40</v>
      </c>
      <c r="C18" s="48" t="s">
        <v>145</v>
      </c>
      <c r="D18" s="39" t="s">
        <v>145</v>
      </c>
      <c r="E18" s="39" t="s">
        <v>145</v>
      </c>
      <c r="F18" s="39" t="s">
        <v>145</v>
      </c>
      <c r="G18" s="39" t="s">
        <v>145</v>
      </c>
      <c r="H18" s="77" t="s">
        <v>146</v>
      </c>
      <c r="I18" s="315">
        <f t="shared" si="0"/>
        <v>0</v>
      </c>
      <c r="J18" s="28" t="e">
        <f t="shared" si="8"/>
        <v>#VALUE!</v>
      </c>
      <c r="K18" s="40" t="e">
        <f t="shared" si="9"/>
        <v>#VALUE!</v>
      </c>
      <c r="L18" s="41">
        <v>0.46408121827411164</v>
      </c>
      <c r="M18" s="21" t="e">
        <f t="shared" si="6"/>
        <v>#VALUE!</v>
      </c>
      <c r="N18" s="42" t="e">
        <f t="shared" si="1"/>
        <v>#VALUE!</v>
      </c>
      <c r="O18" s="43" t="e">
        <f t="shared" si="7"/>
        <v>#VALUE!</v>
      </c>
      <c r="P18" s="44" t="e">
        <f t="shared" si="2"/>
        <v>#VALUE!</v>
      </c>
      <c r="Q18" s="21">
        <f t="shared" si="3"/>
        <v>0.5359187817258884</v>
      </c>
      <c r="R18" s="21" t="e">
        <f t="shared" si="10"/>
        <v>#VALUE!</v>
      </c>
      <c r="S18" s="21" t="e">
        <f t="shared" si="11"/>
        <v>#VALUE!</v>
      </c>
      <c r="T18" s="45" t="e">
        <f t="shared" si="4"/>
        <v>#VALUE!</v>
      </c>
      <c r="U18" s="45" t="e">
        <f>SUM(T18:T23)</f>
        <v>#VALUE!</v>
      </c>
      <c r="V18" s="46" t="e">
        <f t="shared" si="5"/>
        <v>#VALUE!</v>
      </c>
      <c r="W18" s="47" t="s">
        <v>40</v>
      </c>
      <c r="Y18" s="14"/>
      <c r="Z18" s="169">
        <v>2</v>
      </c>
      <c r="AA18" s="179"/>
      <c r="AB18" s="171">
        <v>99603</v>
      </c>
      <c r="AC18" s="180"/>
      <c r="AD18" s="173">
        <v>38</v>
      </c>
      <c r="AE18" s="180"/>
      <c r="AF18" s="174">
        <v>0.99962</v>
      </c>
      <c r="AG18" s="180"/>
      <c r="AH18" s="174">
        <v>0.00038</v>
      </c>
      <c r="AI18" s="180"/>
      <c r="AJ18" s="174">
        <v>0.00039</v>
      </c>
      <c r="AK18" s="180"/>
      <c r="AL18" s="175">
        <v>76.03</v>
      </c>
      <c r="AM18" s="180"/>
      <c r="AN18" s="171">
        <v>99584</v>
      </c>
      <c r="AO18" s="181"/>
      <c r="AP18" s="177">
        <v>7573083</v>
      </c>
      <c r="AQ18" s="178"/>
      <c r="AR18" s="169">
        <v>2</v>
      </c>
      <c r="AS18" s="179"/>
      <c r="AT18" s="171">
        <v>99658</v>
      </c>
      <c r="AU18" s="180"/>
      <c r="AV18" s="173">
        <v>30</v>
      </c>
      <c r="AW18" s="180"/>
      <c r="AX18" s="174">
        <v>0.9997</v>
      </c>
      <c r="AY18" s="180"/>
      <c r="AZ18" s="174">
        <v>0.0003</v>
      </c>
      <c r="BA18" s="180"/>
      <c r="BB18" s="174">
        <v>0.00031</v>
      </c>
      <c r="BC18" s="180"/>
      <c r="BD18" s="175">
        <v>82.89</v>
      </c>
      <c r="BE18" s="180"/>
      <c r="BF18" s="171">
        <v>99643</v>
      </c>
      <c r="BG18" s="181"/>
      <c r="BH18" s="177">
        <v>8260987</v>
      </c>
      <c r="BI18" s="178"/>
    </row>
    <row r="19" spans="2:61" ht="15.75" thickBot="1" thickTop="1">
      <c r="B19" s="37" t="s">
        <v>41</v>
      </c>
      <c r="C19" s="48" t="s">
        <v>145</v>
      </c>
      <c r="D19" s="39" t="s">
        <v>145</v>
      </c>
      <c r="E19" s="39" t="s">
        <v>145</v>
      </c>
      <c r="F19" s="39" t="s">
        <v>145</v>
      </c>
      <c r="G19" s="39" t="s">
        <v>145</v>
      </c>
      <c r="H19" s="77" t="s">
        <v>146</v>
      </c>
      <c r="I19" s="315">
        <f t="shared" si="0"/>
        <v>0</v>
      </c>
      <c r="J19" s="28" t="e">
        <f t="shared" si="8"/>
        <v>#VALUE!</v>
      </c>
      <c r="K19" s="40" t="e">
        <f t="shared" si="9"/>
        <v>#VALUE!</v>
      </c>
      <c r="L19" s="41">
        <v>0.46834049409237377</v>
      </c>
      <c r="M19" s="21" t="e">
        <f t="shared" si="6"/>
        <v>#VALUE!</v>
      </c>
      <c r="N19" s="42" t="e">
        <f t="shared" si="1"/>
        <v>#VALUE!</v>
      </c>
      <c r="O19" s="35" t="e">
        <f t="shared" si="7"/>
        <v>#VALUE!</v>
      </c>
      <c r="P19" s="44" t="e">
        <f t="shared" si="2"/>
        <v>#VALUE!</v>
      </c>
      <c r="Q19" s="21">
        <f t="shared" si="3"/>
        <v>0.5316595059076262</v>
      </c>
      <c r="R19" s="21" t="e">
        <f t="shared" si="10"/>
        <v>#VALUE!</v>
      </c>
      <c r="S19" s="21" t="e">
        <f t="shared" si="11"/>
        <v>#VALUE!</v>
      </c>
      <c r="T19" s="35" t="e">
        <f t="shared" si="4"/>
        <v>#VALUE!</v>
      </c>
      <c r="U19" s="45" t="e">
        <f>SUM(T19:T23)</f>
        <v>#VALUE!</v>
      </c>
      <c r="V19" s="46" t="e">
        <f t="shared" si="5"/>
        <v>#VALUE!</v>
      </c>
      <c r="W19" s="47" t="s">
        <v>41</v>
      </c>
      <c r="Y19" s="14"/>
      <c r="Z19" s="169">
        <v>3</v>
      </c>
      <c r="AA19" s="179"/>
      <c r="AB19" s="171">
        <v>99566</v>
      </c>
      <c r="AC19" s="180"/>
      <c r="AD19" s="173">
        <v>27</v>
      </c>
      <c r="AE19" s="180"/>
      <c r="AF19" s="174">
        <v>0.99973</v>
      </c>
      <c r="AG19" s="180"/>
      <c r="AH19" s="174">
        <v>0.00027</v>
      </c>
      <c r="AI19" s="180"/>
      <c r="AJ19" s="174">
        <v>0.00032</v>
      </c>
      <c r="AK19" s="180"/>
      <c r="AL19" s="175">
        <v>75.06</v>
      </c>
      <c r="AM19" s="180"/>
      <c r="AN19" s="171">
        <v>99551</v>
      </c>
      <c r="AO19" s="181"/>
      <c r="AP19" s="177">
        <v>7473499</v>
      </c>
      <c r="AQ19" s="178"/>
      <c r="AR19" s="169">
        <v>3</v>
      </c>
      <c r="AS19" s="179"/>
      <c r="AT19" s="171">
        <v>99628</v>
      </c>
      <c r="AU19" s="180"/>
      <c r="AV19" s="173">
        <v>20</v>
      </c>
      <c r="AW19" s="180"/>
      <c r="AX19" s="174">
        <v>0.9998</v>
      </c>
      <c r="AY19" s="180"/>
      <c r="AZ19" s="174">
        <v>0.0002</v>
      </c>
      <c r="BA19" s="180"/>
      <c r="BB19" s="174">
        <v>0.00024</v>
      </c>
      <c r="BC19" s="180"/>
      <c r="BD19" s="175">
        <v>81.92</v>
      </c>
      <c r="BE19" s="180"/>
      <c r="BF19" s="171">
        <v>99618</v>
      </c>
      <c r="BG19" s="181"/>
      <c r="BH19" s="177">
        <v>8161344</v>
      </c>
      <c r="BI19" s="178"/>
    </row>
    <row r="20" spans="2:61" ht="15.75" thickBot="1" thickTop="1">
      <c r="B20" s="37" t="s">
        <v>42</v>
      </c>
      <c r="C20" s="48" t="s">
        <v>145</v>
      </c>
      <c r="D20" s="39" t="s">
        <v>145</v>
      </c>
      <c r="E20" s="39" t="s">
        <v>145</v>
      </c>
      <c r="F20" s="39" t="s">
        <v>145</v>
      </c>
      <c r="G20" s="39" t="s">
        <v>145</v>
      </c>
      <c r="H20" s="77" t="s">
        <v>146</v>
      </c>
      <c r="I20" s="315">
        <f t="shared" si="0"/>
        <v>0</v>
      </c>
      <c r="J20" s="28" t="e">
        <f t="shared" si="8"/>
        <v>#VALUE!</v>
      </c>
      <c r="K20" s="40" t="e">
        <f t="shared" si="9"/>
        <v>#VALUE!</v>
      </c>
      <c r="L20" s="41">
        <v>0.47354789563892585</v>
      </c>
      <c r="M20" s="21" t="e">
        <f t="shared" si="6"/>
        <v>#VALUE!</v>
      </c>
      <c r="N20" s="42" t="e">
        <f t="shared" si="1"/>
        <v>#VALUE!</v>
      </c>
      <c r="O20" s="46" t="e">
        <f t="shared" si="7"/>
        <v>#VALUE!</v>
      </c>
      <c r="P20" s="44" t="e">
        <f t="shared" si="2"/>
        <v>#VALUE!</v>
      </c>
      <c r="Q20" s="21">
        <f t="shared" si="3"/>
        <v>0.5264521043610741</v>
      </c>
      <c r="R20" s="21" t="e">
        <f t="shared" si="10"/>
        <v>#VALUE!</v>
      </c>
      <c r="S20" s="21" t="e">
        <f t="shared" si="11"/>
        <v>#VALUE!</v>
      </c>
      <c r="T20" s="46" t="e">
        <f t="shared" si="4"/>
        <v>#VALUE!</v>
      </c>
      <c r="U20" s="45" t="e">
        <f>SUM(T20:T23)</f>
        <v>#VALUE!</v>
      </c>
      <c r="V20" s="46" t="e">
        <f t="shared" si="5"/>
        <v>#VALUE!</v>
      </c>
      <c r="W20" s="47" t="s">
        <v>42</v>
      </c>
      <c r="Y20" s="14"/>
      <c r="Z20" s="169">
        <v>4</v>
      </c>
      <c r="AA20" s="179"/>
      <c r="AB20" s="171">
        <v>99538</v>
      </c>
      <c r="AC20" s="180"/>
      <c r="AD20" s="173">
        <v>21</v>
      </c>
      <c r="AE20" s="180"/>
      <c r="AF20" s="174">
        <v>0.99979</v>
      </c>
      <c r="AG20" s="180"/>
      <c r="AH20" s="174">
        <v>0.00021</v>
      </c>
      <c r="AI20" s="180"/>
      <c r="AJ20" s="174">
        <v>0.00024</v>
      </c>
      <c r="AK20" s="180"/>
      <c r="AL20" s="175">
        <v>74.08</v>
      </c>
      <c r="AM20" s="180"/>
      <c r="AN20" s="171">
        <v>99527</v>
      </c>
      <c r="AO20" s="181"/>
      <c r="AP20" s="177">
        <v>7373948</v>
      </c>
      <c r="AQ20" s="178"/>
      <c r="AR20" s="169">
        <v>4</v>
      </c>
      <c r="AS20" s="179"/>
      <c r="AT20" s="184">
        <v>99609</v>
      </c>
      <c r="AU20" s="180"/>
      <c r="AV20" s="173">
        <v>14</v>
      </c>
      <c r="AW20" s="180"/>
      <c r="AX20" s="174">
        <v>0.99986</v>
      </c>
      <c r="AY20" s="180"/>
      <c r="AZ20" s="174">
        <v>0.00014</v>
      </c>
      <c r="BA20" s="180"/>
      <c r="BB20" s="174">
        <v>0.00017</v>
      </c>
      <c r="BC20" s="180"/>
      <c r="BD20" s="175">
        <v>80.93</v>
      </c>
      <c r="BE20" s="180"/>
      <c r="BF20" s="171">
        <v>99601</v>
      </c>
      <c r="BG20" s="181"/>
      <c r="BH20" s="177">
        <v>8061726</v>
      </c>
      <c r="BI20" s="178"/>
    </row>
    <row r="21" spans="2:61" ht="15.75" thickBot="1" thickTop="1">
      <c r="B21" s="37" t="s">
        <v>43</v>
      </c>
      <c r="C21" s="48" t="s">
        <v>145</v>
      </c>
      <c r="D21" s="39" t="s">
        <v>145</v>
      </c>
      <c r="E21" s="39" t="s">
        <v>145</v>
      </c>
      <c r="F21" s="39" t="s">
        <v>145</v>
      </c>
      <c r="G21" s="39" t="s">
        <v>145</v>
      </c>
      <c r="H21" s="77" t="s">
        <v>146</v>
      </c>
      <c r="I21" s="315">
        <f t="shared" si="0"/>
        <v>0</v>
      </c>
      <c r="J21" s="28" t="e">
        <f t="shared" si="8"/>
        <v>#VALUE!</v>
      </c>
      <c r="K21" s="40" t="e">
        <f t="shared" si="9"/>
        <v>#VALUE!</v>
      </c>
      <c r="L21" s="41">
        <v>0.4755533694048205</v>
      </c>
      <c r="M21" s="21" t="e">
        <f t="shared" si="6"/>
        <v>#VALUE!</v>
      </c>
      <c r="N21" s="42" t="e">
        <f t="shared" si="1"/>
        <v>#VALUE!</v>
      </c>
      <c r="O21" s="46" t="e">
        <f t="shared" si="7"/>
        <v>#VALUE!</v>
      </c>
      <c r="P21" s="44" t="e">
        <f t="shared" si="2"/>
        <v>#VALUE!</v>
      </c>
      <c r="Q21" s="21">
        <f t="shared" si="3"/>
        <v>0.5244466305951795</v>
      </c>
      <c r="R21" s="21" t="e">
        <f t="shared" si="10"/>
        <v>#VALUE!</v>
      </c>
      <c r="S21" s="21" t="e">
        <f t="shared" si="11"/>
        <v>#VALUE!</v>
      </c>
      <c r="T21" s="46" t="e">
        <f t="shared" si="4"/>
        <v>#VALUE!</v>
      </c>
      <c r="U21" s="45" t="e">
        <f>SUM(T21:T23)</f>
        <v>#VALUE!</v>
      </c>
      <c r="V21" s="46" t="e">
        <f t="shared" si="5"/>
        <v>#VALUE!</v>
      </c>
      <c r="W21" s="47" t="s">
        <v>43</v>
      </c>
      <c r="Y21" s="14"/>
      <c r="Z21" s="169"/>
      <c r="AA21" s="179"/>
      <c r="AB21" s="171"/>
      <c r="AC21" s="180"/>
      <c r="AD21" s="173"/>
      <c r="AE21" s="180"/>
      <c r="AF21" s="174"/>
      <c r="AG21" s="180"/>
      <c r="AH21" s="174"/>
      <c r="AI21" s="180"/>
      <c r="AJ21" s="174"/>
      <c r="AK21" s="180"/>
      <c r="AL21" s="175"/>
      <c r="AM21" s="180"/>
      <c r="AN21" s="171"/>
      <c r="AO21" s="181"/>
      <c r="AP21" s="177"/>
      <c r="AQ21" s="178"/>
      <c r="AR21" s="169"/>
      <c r="AS21" s="179"/>
      <c r="AT21" s="171"/>
      <c r="AU21" s="180"/>
      <c r="AV21" s="173"/>
      <c r="AW21" s="180"/>
      <c r="AX21" s="174"/>
      <c r="AY21" s="180"/>
      <c r="AZ21" s="174"/>
      <c r="BA21" s="180"/>
      <c r="BB21" s="174"/>
      <c r="BC21" s="180"/>
      <c r="BD21" s="175"/>
      <c r="BE21" s="180"/>
      <c r="BF21" s="171"/>
      <c r="BG21" s="181"/>
      <c r="BH21" s="177"/>
      <c r="BI21" s="178"/>
    </row>
    <row r="22" spans="2:61" ht="15.75" thickBot="1" thickTop="1">
      <c r="B22" s="37" t="s">
        <v>44</v>
      </c>
      <c r="C22" s="48" t="s">
        <v>145</v>
      </c>
      <c r="D22" s="39" t="s">
        <v>145</v>
      </c>
      <c r="E22" s="39" t="s">
        <v>145</v>
      </c>
      <c r="F22" s="39" t="s">
        <v>145</v>
      </c>
      <c r="G22" s="39" t="s">
        <v>145</v>
      </c>
      <c r="H22" s="77" t="s">
        <v>146</v>
      </c>
      <c r="I22" s="315">
        <f t="shared" si="0"/>
        <v>0</v>
      </c>
      <c r="J22" s="28" t="e">
        <f t="shared" si="8"/>
        <v>#VALUE!</v>
      </c>
      <c r="K22" s="40" t="e">
        <f t="shared" si="9"/>
        <v>#VALUE!</v>
      </c>
      <c r="L22" s="41">
        <v>0.48968865082022095</v>
      </c>
      <c r="M22" s="21" t="e">
        <f t="shared" si="6"/>
        <v>#VALUE!</v>
      </c>
      <c r="N22" s="42" t="e">
        <f t="shared" si="1"/>
        <v>#VALUE!</v>
      </c>
      <c r="O22" s="46" t="e">
        <f t="shared" si="7"/>
        <v>#VALUE!</v>
      </c>
      <c r="P22" s="44" t="e">
        <f t="shared" si="2"/>
        <v>#VALUE!</v>
      </c>
      <c r="Q22" s="21">
        <f t="shared" si="3"/>
        <v>0.510311349179779</v>
      </c>
      <c r="R22" s="21" t="e">
        <f t="shared" si="10"/>
        <v>#VALUE!</v>
      </c>
      <c r="S22" s="21" t="e">
        <f t="shared" si="11"/>
        <v>#VALUE!</v>
      </c>
      <c r="T22" s="49" t="e">
        <f t="shared" si="4"/>
        <v>#VALUE!</v>
      </c>
      <c r="U22" s="45" t="e">
        <f>SUM(T22:T23)</f>
        <v>#VALUE!</v>
      </c>
      <c r="V22" s="46" t="e">
        <f t="shared" si="5"/>
        <v>#VALUE!</v>
      </c>
      <c r="W22" s="47" t="s">
        <v>44</v>
      </c>
      <c r="Y22" s="14"/>
      <c r="Z22" s="169">
        <v>5</v>
      </c>
      <c r="AA22" s="179"/>
      <c r="AB22" s="183">
        <v>99517</v>
      </c>
      <c r="AC22" s="180"/>
      <c r="AD22" s="173">
        <v>18</v>
      </c>
      <c r="AE22" s="180"/>
      <c r="AF22" s="174">
        <v>0.99982</v>
      </c>
      <c r="AG22" s="180"/>
      <c r="AH22" s="174">
        <v>0.00018</v>
      </c>
      <c r="AI22" s="180"/>
      <c r="AJ22" s="174">
        <v>0.00019</v>
      </c>
      <c r="AK22" s="180"/>
      <c r="AL22" s="175">
        <v>73.1</v>
      </c>
      <c r="AM22" s="180"/>
      <c r="AN22" s="171">
        <v>99508</v>
      </c>
      <c r="AO22" s="181"/>
      <c r="AP22" s="113">
        <v>7274420</v>
      </c>
      <c r="AQ22" s="178"/>
      <c r="AR22" s="169">
        <v>5</v>
      </c>
      <c r="AS22" s="179"/>
      <c r="AT22" s="183">
        <v>99594</v>
      </c>
      <c r="AU22" s="180"/>
      <c r="AV22" s="173">
        <v>12</v>
      </c>
      <c r="AW22" s="180"/>
      <c r="AX22" s="174">
        <v>0.99988</v>
      </c>
      <c r="AY22" s="180"/>
      <c r="AZ22" s="174">
        <v>0.00012</v>
      </c>
      <c r="BA22" s="180"/>
      <c r="BB22" s="174">
        <v>0.00013</v>
      </c>
      <c r="BC22" s="180"/>
      <c r="BD22" s="175">
        <v>79.95</v>
      </c>
      <c r="BE22" s="180"/>
      <c r="BF22" s="171">
        <v>99588</v>
      </c>
      <c r="BG22" s="181"/>
      <c r="BH22" s="113">
        <v>7962125</v>
      </c>
      <c r="BI22" s="178"/>
    </row>
    <row r="23" spans="2:61" ht="15.75" thickBot="1" thickTop="1">
      <c r="B23" s="50" t="s">
        <v>45</v>
      </c>
      <c r="C23" s="51" t="s">
        <v>145</v>
      </c>
      <c r="D23" s="52" t="s">
        <v>145</v>
      </c>
      <c r="E23" s="52" t="s">
        <v>145</v>
      </c>
      <c r="F23" s="52" t="s">
        <v>145</v>
      </c>
      <c r="G23" s="52" t="s">
        <v>145</v>
      </c>
      <c r="H23" s="82" t="s">
        <v>146</v>
      </c>
      <c r="I23" s="316">
        <f t="shared" si="0"/>
        <v>0</v>
      </c>
      <c r="J23" s="28" t="e">
        <f t="shared" si="8"/>
        <v>#VALUE!</v>
      </c>
      <c r="K23" s="40" t="e">
        <f t="shared" si="9"/>
        <v>#VALUE!</v>
      </c>
      <c r="M23" s="21"/>
      <c r="N23" s="21"/>
      <c r="O23" s="46" t="e">
        <f t="shared" si="7"/>
        <v>#VALUE!</v>
      </c>
      <c r="P23" s="44" t="e">
        <f>O23</f>
        <v>#VALUE!</v>
      </c>
      <c r="Q23" s="21"/>
      <c r="R23" s="21"/>
      <c r="S23" s="53" t="e">
        <f>T70*T22</f>
        <v>#VALUE!</v>
      </c>
      <c r="T23" s="54" t="e">
        <f>S23</f>
        <v>#VALUE!</v>
      </c>
      <c r="U23" s="55" t="e">
        <f>T23</f>
        <v>#VALUE!</v>
      </c>
      <c r="V23" s="246" t="e">
        <f t="shared" si="5"/>
        <v>#VALUE!</v>
      </c>
      <c r="W23" s="56" t="s">
        <v>45</v>
      </c>
      <c r="Y23" s="14"/>
      <c r="Z23" s="169">
        <v>6</v>
      </c>
      <c r="AA23" s="179"/>
      <c r="AB23" s="171">
        <v>99500</v>
      </c>
      <c r="AC23" s="180"/>
      <c r="AD23" s="173">
        <v>16</v>
      </c>
      <c r="AE23" s="180"/>
      <c r="AF23" s="174">
        <v>0.99984</v>
      </c>
      <c r="AG23" s="180"/>
      <c r="AH23" s="174">
        <v>0.00016</v>
      </c>
      <c r="AI23" s="180"/>
      <c r="AJ23" s="174">
        <v>0.00017</v>
      </c>
      <c r="AK23" s="180"/>
      <c r="AL23" s="175">
        <v>72.11</v>
      </c>
      <c r="AM23" s="180"/>
      <c r="AN23" s="171">
        <v>99491</v>
      </c>
      <c r="AO23" s="181"/>
      <c r="AP23" s="177">
        <v>7174912</v>
      </c>
      <c r="AQ23" s="178"/>
      <c r="AR23" s="169">
        <v>6</v>
      </c>
      <c r="AS23" s="179"/>
      <c r="AT23" s="171">
        <v>99582</v>
      </c>
      <c r="AU23" s="180"/>
      <c r="AV23" s="173">
        <v>11</v>
      </c>
      <c r="AW23" s="180"/>
      <c r="AX23" s="174">
        <v>0.99989</v>
      </c>
      <c r="AY23" s="180"/>
      <c r="AZ23" s="174">
        <v>0.00011</v>
      </c>
      <c r="BA23" s="180"/>
      <c r="BB23" s="174">
        <v>0.00011</v>
      </c>
      <c r="BC23" s="180"/>
      <c r="BD23" s="175">
        <v>78.96</v>
      </c>
      <c r="BE23" s="180"/>
      <c r="BF23" s="171">
        <v>99577</v>
      </c>
      <c r="BG23" s="181"/>
      <c r="BH23" s="177">
        <v>7862537</v>
      </c>
      <c r="BI23" s="178"/>
    </row>
    <row r="24" spans="2:61" ht="15" thickBot="1" thickTop="1">
      <c r="B24" s="57" t="s">
        <v>46</v>
      </c>
      <c r="C24" s="317">
        <f>SUM(C5:C23)</f>
        <v>0</v>
      </c>
      <c r="D24" s="318">
        <f>SUM(D5:D23)</f>
        <v>0</v>
      </c>
      <c r="E24" s="318">
        <f>SUM(E5:E23)</f>
        <v>0</v>
      </c>
      <c r="F24" s="318">
        <f>SUM(F5:F23)</f>
        <v>0</v>
      </c>
      <c r="G24" s="318">
        <f>SUM(G5:G23)</f>
        <v>0</v>
      </c>
      <c r="H24" s="319" t="s">
        <v>145</v>
      </c>
      <c r="I24" s="320">
        <f>SUM(I5:I23)</f>
        <v>0</v>
      </c>
      <c r="J24" s="58" t="s">
        <v>52</v>
      </c>
      <c r="K24" s="59" t="s">
        <v>53</v>
      </c>
      <c r="L24" s="11" t="s">
        <v>21</v>
      </c>
      <c r="M24" s="60" t="s">
        <v>47</v>
      </c>
      <c r="N24" s="10" t="s">
        <v>28</v>
      </c>
      <c r="O24" s="10" t="s">
        <v>28</v>
      </c>
      <c r="P24" s="10" t="s">
        <v>28</v>
      </c>
      <c r="Q24" s="10" t="s">
        <v>28</v>
      </c>
      <c r="R24" s="61" t="s">
        <v>48</v>
      </c>
      <c r="S24" s="61" t="s">
        <v>49</v>
      </c>
      <c r="T24" s="61" t="s">
        <v>50</v>
      </c>
      <c r="U24" s="10" t="s">
        <v>28</v>
      </c>
      <c r="V24" s="10" t="s">
        <v>28</v>
      </c>
      <c r="W24" s="62" t="s">
        <v>28</v>
      </c>
      <c r="Y24" s="14"/>
      <c r="Z24" s="169">
        <v>7</v>
      </c>
      <c r="AA24" s="179"/>
      <c r="AB24" s="171">
        <v>99484</v>
      </c>
      <c r="AC24" s="180"/>
      <c r="AD24" s="173">
        <v>14</v>
      </c>
      <c r="AE24" s="180"/>
      <c r="AF24" s="174">
        <v>0.99986</v>
      </c>
      <c r="AG24" s="180"/>
      <c r="AH24" s="174">
        <v>0.00014</v>
      </c>
      <c r="AI24" s="180"/>
      <c r="AJ24" s="174">
        <v>0.00015</v>
      </c>
      <c r="AK24" s="180"/>
      <c r="AL24" s="175">
        <v>71.12</v>
      </c>
      <c r="AM24" s="180"/>
      <c r="AN24" s="171">
        <v>99476</v>
      </c>
      <c r="AO24" s="181"/>
      <c r="AP24" s="177">
        <v>7075420</v>
      </c>
      <c r="AQ24" s="178"/>
      <c r="AR24" s="169">
        <v>7</v>
      </c>
      <c r="AS24" s="179"/>
      <c r="AT24" s="171">
        <v>99571</v>
      </c>
      <c r="AU24" s="180"/>
      <c r="AV24" s="173">
        <v>10</v>
      </c>
      <c r="AW24" s="180"/>
      <c r="AX24" s="174">
        <v>0.9999</v>
      </c>
      <c r="AY24" s="180"/>
      <c r="AZ24" s="174">
        <v>0.0001</v>
      </c>
      <c r="BA24" s="180"/>
      <c r="BB24" s="174">
        <v>0.0001</v>
      </c>
      <c r="BC24" s="180"/>
      <c r="BD24" s="175">
        <v>77.96</v>
      </c>
      <c r="BE24" s="180"/>
      <c r="BF24" s="171">
        <v>99566</v>
      </c>
      <c r="BG24" s="181"/>
      <c r="BH24" s="177">
        <v>7762960</v>
      </c>
      <c r="BI24" s="178"/>
    </row>
    <row r="25" spans="1:61" ht="14.25" thickTop="1">
      <c r="A25" s="3" t="s">
        <v>28</v>
      </c>
      <c r="B25" s="4"/>
      <c r="C25" s="5"/>
      <c r="D25" s="6" t="s">
        <v>3</v>
      </c>
      <c r="E25" s="7"/>
      <c r="F25" s="7"/>
      <c r="G25" s="7"/>
      <c r="H25" s="7"/>
      <c r="I25" s="8" t="s">
        <v>4</v>
      </c>
      <c r="J25" s="63" t="s">
        <v>51</v>
      </c>
      <c r="K25" s="10"/>
      <c r="L25" s="11" t="s">
        <v>6</v>
      </c>
      <c r="M25" s="10"/>
      <c r="N25" s="10" t="s">
        <v>7</v>
      </c>
      <c r="O25" s="11" t="s">
        <v>8</v>
      </c>
      <c r="P25" s="10"/>
      <c r="Q25" s="10" t="s">
        <v>9</v>
      </c>
      <c r="R25" s="10"/>
      <c r="S25" s="10"/>
      <c r="T25" s="11" t="s">
        <v>11</v>
      </c>
      <c r="U25" s="10" t="s">
        <v>12</v>
      </c>
      <c r="V25" s="12" t="s">
        <v>13</v>
      </c>
      <c r="W25" s="13"/>
      <c r="X25" s="64" t="s">
        <v>21</v>
      </c>
      <c r="Y25" s="65" t="s">
        <v>47</v>
      </c>
      <c r="Z25" s="169">
        <v>8</v>
      </c>
      <c r="AA25" s="179"/>
      <c r="AB25" s="171">
        <v>99469</v>
      </c>
      <c r="AC25" s="180"/>
      <c r="AD25" s="173">
        <v>12</v>
      </c>
      <c r="AE25" s="180"/>
      <c r="AF25" s="174">
        <v>0.99988</v>
      </c>
      <c r="AG25" s="180"/>
      <c r="AH25" s="174">
        <v>0.00012</v>
      </c>
      <c r="AI25" s="180"/>
      <c r="AJ25" s="174">
        <v>0.00013</v>
      </c>
      <c r="AK25" s="180"/>
      <c r="AL25" s="175">
        <v>70.13</v>
      </c>
      <c r="AM25" s="180"/>
      <c r="AN25" s="171">
        <v>99463</v>
      </c>
      <c r="AO25" s="181"/>
      <c r="AP25" s="177">
        <v>6975944</v>
      </c>
      <c r="AQ25" s="178"/>
      <c r="AR25" s="169">
        <v>8</v>
      </c>
      <c r="AS25" s="179"/>
      <c r="AT25" s="171">
        <v>99561</v>
      </c>
      <c r="AU25" s="180"/>
      <c r="AV25" s="173">
        <v>9</v>
      </c>
      <c r="AW25" s="180"/>
      <c r="AX25" s="174">
        <v>0.99991</v>
      </c>
      <c r="AY25" s="180"/>
      <c r="AZ25" s="174">
        <v>9E-05</v>
      </c>
      <c r="BA25" s="180"/>
      <c r="BB25" s="174">
        <v>9E-05</v>
      </c>
      <c r="BC25" s="180"/>
      <c r="BD25" s="175">
        <v>76.97</v>
      </c>
      <c r="BE25" s="180"/>
      <c r="BF25" s="171">
        <v>99557</v>
      </c>
      <c r="BG25" s="181"/>
      <c r="BH25" s="177">
        <v>7663394</v>
      </c>
      <c r="BI25" s="178"/>
    </row>
    <row r="26" spans="1:61" ht="15" thickBot="1">
      <c r="A26" s="24" t="s">
        <v>25</v>
      </c>
      <c r="B26" s="16"/>
      <c r="C26" s="310" t="s">
        <v>15</v>
      </c>
      <c r="D26" s="311" t="s">
        <v>16</v>
      </c>
      <c r="E26" s="311" t="s">
        <v>17</v>
      </c>
      <c r="F26" s="311" t="s">
        <v>15</v>
      </c>
      <c r="G26" s="311" t="s">
        <v>18</v>
      </c>
      <c r="H26" s="312" t="s">
        <v>19</v>
      </c>
      <c r="I26" s="313" t="s">
        <v>20</v>
      </c>
      <c r="J26" s="66" t="s">
        <v>52</v>
      </c>
      <c r="K26" s="67"/>
      <c r="L26" s="67"/>
      <c r="M26" s="67"/>
      <c r="N26" s="67"/>
      <c r="O26" s="68" t="s">
        <v>23</v>
      </c>
      <c r="P26" s="67"/>
      <c r="Q26" s="67"/>
      <c r="R26" s="67"/>
      <c r="S26" s="67"/>
      <c r="T26" s="67"/>
      <c r="U26" s="67"/>
      <c r="V26" s="69"/>
      <c r="W26" s="23"/>
      <c r="X26" s="14"/>
      <c r="Y26" s="14"/>
      <c r="Z26" s="169">
        <v>9</v>
      </c>
      <c r="AA26" s="179"/>
      <c r="AB26" s="171">
        <v>99457</v>
      </c>
      <c r="AC26" s="180"/>
      <c r="AD26" s="173">
        <v>11</v>
      </c>
      <c r="AE26" s="180"/>
      <c r="AF26" s="174">
        <v>0.99989</v>
      </c>
      <c r="AG26" s="180"/>
      <c r="AH26" s="174">
        <v>0.00011</v>
      </c>
      <c r="AI26" s="180"/>
      <c r="AJ26" s="174">
        <v>0.00012</v>
      </c>
      <c r="AK26" s="180"/>
      <c r="AL26" s="175">
        <v>69.14</v>
      </c>
      <c r="AM26" s="180"/>
      <c r="AN26" s="171">
        <v>99451</v>
      </c>
      <c r="AO26" s="181"/>
      <c r="AP26" s="177">
        <v>6876481</v>
      </c>
      <c r="AQ26" s="178"/>
      <c r="AR26" s="169">
        <v>9</v>
      </c>
      <c r="AS26" s="179"/>
      <c r="AT26" s="171">
        <v>99552</v>
      </c>
      <c r="AU26" s="180"/>
      <c r="AV26" s="173">
        <v>8</v>
      </c>
      <c r="AW26" s="180"/>
      <c r="AX26" s="174">
        <v>0.99992</v>
      </c>
      <c r="AY26" s="180"/>
      <c r="AZ26" s="174">
        <v>8E-05</v>
      </c>
      <c r="BA26" s="180"/>
      <c r="BB26" s="174">
        <v>9E-05</v>
      </c>
      <c r="BC26" s="180"/>
      <c r="BD26" s="175">
        <v>75.98</v>
      </c>
      <c r="BE26" s="180"/>
      <c r="BF26" s="171">
        <v>99548</v>
      </c>
      <c r="BG26" s="181"/>
      <c r="BH26" s="177">
        <v>7563837</v>
      </c>
      <c r="BI26" s="178"/>
    </row>
    <row r="27" spans="1:61" ht="15" thickTop="1">
      <c r="A27" s="24" t="s">
        <v>47</v>
      </c>
      <c r="B27" s="70" t="s">
        <v>26</v>
      </c>
      <c r="C27" s="71" t="s">
        <v>145</v>
      </c>
      <c r="D27" s="27" t="s">
        <v>145</v>
      </c>
      <c r="E27" s="27" t="s">
        <v>145</v>
      </c>
      <c r="F27" s="27" t="s">
        <v>145</v>
      </c>
      <c r="G27" s="27" t="s">
        <v>145</v>
      </c>
      <c r="H27" s="72" t="s">
        <v>146</v>
      </c>
      <c r="I27" s="314">
        <f aca="true" t="shared" si="12" ref="I27:I45">SUM(D27:H27)</f>
        <v>0</v>
      </c>
      <c r="J27" s="73" t="e">
        <f aca="true" t="shared" si="13" ref="J27:J45">I27/C27/5</f>
        <v>#VALUE!</v>
      </c>
      <c r="K27" s="40" t="e">
        <f>+J27</f>
        <v>#VALUE!</v>
      </c>
      <c r="L27" s="30">
        <v>0.8120805369127517</v>
      </c>
      <c r="M27" s="21" t="e">
        <f aca="true" t="shared" si="14" ref="M27:M44">K27*L27+1</f>
        <v>#VALUE!</v>
      </c>
      <c r="N27" s="21" t="e">
        <f aca="true" t="shared" si="15" ref="N27:N44">K27/M27</f>
        <v>#VALUE!</v>
      </c>
      <c r="O27" s="43">
        <v>100000</v>
      </c>
      <c r="P27" s="21" t="e">
        <f aca="true" t="shared" si="16" ref="P27:P44">N27*O27</f>
        <v>#VALUE!</v>
      </c>
      <c r="Q27" s="21">
        <f aca="true" t="shared" si="17" ref="Q27:Q44">1-L27</f>
        <v>0.18791946308724827</v>
      </c>
      <c r="R27" s="21" t="e">
        <f>O27-P27</f>
        <v>#VALUE!</v>
      </c>
      <c r="S27" s="21" t="e">
        <f>P27*Q27</f>
        <v>#VALUE!</v>
      </c>
      <c r="T27" s="21" t="e">
        <f aca="true" t="shared" si="18" ref="T27:T44">R27+S27</f>
        <v>#VALUE!</v>
      </c>
      <c r="U27" s="21" t="e">
        <f aca="true" t="shared" si="19" ref="U27:U44">U28+T27</f>
        <v>#VALUE!</v>
      </c>
      <c r="V27" s="266" t="e">
        <f aca="true" t="shared" si="20" ref="V27:V45">U27/O27</f>
        <v>#VALUE!</v>
      </c>
      <c r="W27" s="74" t="s">
        <v>26</v>
      </c>
      <c r="X27" s="14"/>
      <c r="Y27" s="14"/>
      <c r="Z27" s="169"/>
      <c r="AA27" s="179"/>
      <c r="AB27" s="171"/>
      <c r="AC27" s="180"/>
      <c r="AD27" s="173"/>
      <c r="AE27" s="180"/>
      <c r="AF27" s="174"/>
      <c r="AG27" s="180"/>
      <c r="AH27" s="174"/>
      <c r="AI27" s="180"/>
      <c r="AJ27" s="174"/>
      <c r="AK27" s="180"/>
      <c r="AL27" s="175"/>
      <c r="AM27" s="180"/>
      <c r="AN27" s="171"/>
      <c r="AO27" s="181"/>
      <c r="AP27" s="177"/>
      <c r="AQ27" s="178"/>
      <c r="AR27" s="169"/>
      <c r="AS27" s="179"/>
      <c r="AT27" s="171"/>
      <c r="AU27" s="180"/>
      <c r="AV27" s="173"/>
      <c r="AW27" s="180"/>
      <c r="AX27" s="174"/>
      <c r="AY27" s="180"/>
      <c r="AZ27" s="174"/>
      <c r="BA27" s="180"/>
      <c r="BB27" s="174"/>
      <c r="BC27" s="180"/>
      <c r="BD27" s="175"/>
      <c r="BE27" s="180"/>
      <c r="BF27" s="171"/>
      <c r="BG27" s="181"/>
      <c r="BH27" s="177"/>
      <c r="BI27" s="178"/>
    </row>
    <row r="28" spans="1:61" ht="13.5">
      <c r="A28" s="14"/>
      <c r="B28" s="75" t="s">
        <v>27</v>
      </c>
      <c r="C28" s="76" t="s">
        <v>145</v>
      </c>
      <c r="D28" s="39" t="s">
        <v>145</v>
      </c>
      <c r="E28" s="39" t="s">
        <v>145</v>
      </c>
      <c r="F28" s="39" t="s">
        <v>145</v>
      </c>
      <c r="G28" s="39" t="s">
        <v>145</v>
      </c>
      <c r="H28" s="77" t="s">
        <v>146</v>
      </c>
      <c r="I28" s="315">
        <f t="shared" si="12"/>
        <v>0</v>
      </c>
      <c r="J28" s="73" t="e">
        <f t="shared" si="13"/>
        <v>#VALUE!</v>
      </c>
      <c r="K28" s="40" t="e">
        <f>+J29*4</f>
        <v>#VALUE!</v>
      </c>
      <c r="L28" s="41">
        <v>0.6226851851851851</v>
      </c>
      <c r="M28" s="21" t="e">
        <f t="shared" si="14"/>
        <v>#VALUE!</v>
      </c>
      <c r="N28" s="21" t="e">
        <f t="shared" si="15"/>
        <v>#VALUE!</v>
      </c>
      <c r="O28" s="43" t="e">
        <f aca="true" t="shared" si="21" ref="O28:O45">O27-P27</f>
        <v>#VALUE!</v>
      </c>
      <c r="P28" s="21" t="e">
        <f t="shared" si="16"/>
        <v>#VALUE!</v>
      </c>
      <c r="Q28" s="21">
        <f t="shared" si="17"/>
        <v>0.3773148148148149</v>
      </c>
      <c r="R28" s="21" t="e">
        <f>(O28-P28)*4</f>
        <v>#VALUE!</v>
      </c>
      <c r="S28" s="21" t="e">
        <f>P28*Q28*4</f>
        <v>#VALUE!</v>
      </c>
      <c r="T28" s="21" t="e">
        <f t="shared" si="18"/>
        <v>#VALUE!</v>
      </c>
      <c r="U28" s="21" t="e">
        <f t="shared" si="19"/>
        <v>#VALUE!</v>
      </c>
      <c r="V28" s="266" t="e">
        <f t="shared" si="20"/>
        <v>#VALUE!</v>
      </c>
      <c r="W28" s="78" t="s">
        <v>27</v>
      </c>
      <c r="X28" s="14"/>
      <c r="Y28" s="14"/>
      <c r="Z28" s="169">
        <v>10</v>
      </c>
      <c r="AA28" s="179"/>
      <c r="AB28" s="183">
        <v>99446</v>
      </c>
      <c r="AC28" s="180"/>
      <c r="AD28" s="173">
        <v>10</v>
      </c>
      <c r="AE28" s="180"/>
      <c r="AF28" s="174">
        <v>0.9999</v>
      </c>
      <c r="AG28" s="180"/>
      <c r="AH28" s="174">
        <v>0.0001</v>
      </c>
      <c r="AI28" s="180"/>
      <c r="AJ28" s="174">
        <v>0.0001</v>
      </c>
      <c r="AK28" s="180"/>
      <c r="AL28" s="175">
        <v>68.15</v>
      </c>
      <c r="AM28" s="180"/>
      <c r="AN28" s="171">
        <v>99441</v>
      </c>
      <c r="AO28" s="181"/>
      <c r="AP28" s="113">
        <v>6777030</v>
      </c>
      <c r="AQ28" s="178"/>
      <c r="AR28" s="169">
        <v>10</v>
      </c>
      <c r="AS28" s="179"/>
      <c r="AT28" s="183">
        <v>99544</v>
      </c>
      <c r="AU28" s="180"/>
      <c r="AV28" s="173">
        <v>8</v>
      </c>
      <c r="AW28" s="180"/>
      <c r="AX28" s="174">
        <v>0.99992</v>
      </c>
      <c r="AY28" s="180"/>
      <c r="AZ28" s="174">
        <v>8E-05</v>
      </c>
      <c r="BA28" s="180"/>
      <c r="BB28" s="174">
        <v>8E-05</v>
      </c>
      <c r="BC28" s="180"/>
      <c r="BD28" s="175">
        <v>74.98</v>
      </c>
      <c r="BE28" s="180"/>
      <c r="BF28" s="171">
        <v>99540</v>
      </c>
      <c r="BG28" s="181"/>
      <c r="BH28" s="113">
        <v>7464288</v>
      </c>
      <c r="BI28" s="178"/>
    </row>
    <row r="29" spans="1:61" ht="14.25">
      <c r="A29" s="14"/>
      <c r="B29" s="75" t="s">
        <v>29</v>
      </c>
      <c r="C29" s="79" t="s">
        <v>145</v>
      </c>
      <c r="D29" s="39" t="s">
        <v>145</v>
      </c>
      <c r="E29" s="39" t="s">
        <v>145</v>
      </c>
      <c r="F29" s="39" t="s">
        <v>145</v>
      </c>
      <c r="G29" s="39" t="s">
        <v>145</v>
      </c>
      <c r="H29" s="77" t="s">
        <v>146</v>
      </c>
      <c r="I29" s="315">
        <f t="shared" si="12"/>
        <v>0</v>
      </c>
      <c r="J29" s="73" t="e">
        <f t="shared" si="13"/>
        <v>#VALUE!</v>
      </c>
      <c r="K29" s="40" t="e">
        <f aca="true" t="shared" si="22" ref="K29:K45">+J29*5</f>
        <v>#VALUE!</v>
      </c>
      <c r="L29" s="41">
        <v>0.532</v>
      </c>
      <c r="M29" s="21" t="e">
        <f t="shared" si="14"/>
        <v>#VALUE!</v>
      </c>
      <c r="N29" s="21" t="e">
        <f t="shared" si="15"/>
        <v>#VALUE!</v>
      </c>
      <c r="O29" s="43" t="e">
        <f t="shared" si="21"/>
        <v>#VALUE!</v>
      </c>
      <c r="P29" s="21" t="e">
        <f t="shared" si="16"/>
        <v>#VALUE!</v>
      </c>
      <c r="Q29" s="21">
        <f t="shared" si="17"/>
        <v>0.46799999999999997</v>
      </c>
      <c r="R29" s="21" t="e">
        <f aca="true" t="shared" si="23" ref="R29:R44">(O29-P29)*5</f>
        <v>#VALUE!</v>
      </c>
      <c r="S29" s="21" t="e">
        <f aca="true" t="shared" si="24" ref="S29:S44">P29*Q29*5</f>
        <v>#VALUE!</v>
      </c>
      <c r="T29" s="21" t="e">
        <f t="shared" si="18"/>
        <v>#VALUE!</v>
      </c>
      <c r="U29" s="21" t="e">
        <f t="shared" si="19"/>
        <v>#VALUE!</v>
      </c>
      <c r="V29" s="266" t="e">
        <f t="shared" si="20"/>
        <v>#VALUE!</v>
      </c>
      <c r="W29" s="78" t="s">
        <v>29</v>
      </c>
      <c r="X29" s="14"/>
      <c r="Y29" s="14"/>
      <c r="Z29" s="169">
        <v>11</v>
      </c>
      <c r="AA29" s="179"/>
      <c r="AB29" s="171">
        <v>99436</v>
      </c>
      <c r="AC29" s="180"/>
      <c r="AD29" s="173">
        <v>11</v>
      </c>
      <c r="AE29" s="180"/>
      <c r="AF29" s="174">
        <v>0.99989</v>
      </c>
      <c r="AG29" s="180"/>
      <c r="AH29" s="174">
        <v>0.00011</v>
      </c>
      <c r="AI29" s="180"/>
      <c r="AJ29" s="174">
        <v>0.0001</v>
      </c>
      <c r="AK29" s="180"/>
      <c r="AL29" s="175">
        <v>67.15</v>
      </c>
      <c r="AM29" s="180"/>
      <c r="AN29" s="171">
        <v>99430</v>
      </c>
      <c r="AO29" s="181"/>
      <c r="AP29" s="177">
        <v>6677589</v>
      </c>
      <c r="AQ29" s="178"/>
      <c r="AR29" s="169">
        <v>11</v>
      </c>
      <c r="AS29" s="179"/>
      <c r="AT29" s="171">
        <v>99537</v>
      </c>
      <c r="AU29" s="180"/>
      <c r="AV29" s="173">
        <v>8</v>
      </c>
      <c r="AW29" s="180"/>
      <c r="AX29" s="174">
        <v>0.99992</v>
      </c>
      <c r="AY29" s="180"/>
      <c r="AZ29" s="174">
        <v>8E-05</v>
      </c>
      <c r="BA29" s="180"/>
      <c r="BB29" s="174">
        <v>8E-05</v>
      </c>
      <c r="BC29" s="180"/>
      <c r="BD29" s="175">
        <v>73.99</v>
      </c>
      <c r="BE29" s="180"/>
      <c r="BF29" s="171">
        <v>99533</v>
      </c>
      <c r="BG29" s="181"/>
      <c r="BH29" s="177">
        <v>7364748</v>
      </c>
      <c r="BI29" s="178"/>
    </row>
    <row r="30" spans="1:61" ht="14.25">
      <c r="A30" s="14"/>
      <c r="B30" s="75" t="s">
        <v>30</v>
      </c>
      <c r="C30" s="79" t="s">
        <v>145</v>
      </c>
      <c r="D30" s="39" t="s">
        <v>145</v>
      </c>
      <c r="E30" s="39" t="s">
        <v>145</v>
      </c>
      <c r="F30" s="39" t="s">
        <v>145</v>
      </c>
      <c r="G30" s="39" t="s">
        <v>145</v>
      </c>
      <c r="H30" s="77" t="s">
        <v>146</v>
      </c>
      <c r="I30" s="315">
        <f t="shared" si="12"/>
        <v>0</v>
      </c>
      <c r="J30" s="73" t="e">
        <f t="shared" si="13"/>
        <v>#VALUE!</v>
      </c>
      <c r="K30" s="40" t="e">
        <f t="shared" si="22"/>
        <v>#VALUE!</v>
      </c>
      <c r="L30" s="41">
        <v>0.48</v>
      </c>
      <c r="M30" s="21" t="e">
        <f t="shared" si="14"/>
        <v>#VALUE!</v>
      </c>
      <c r="N30" s="21" t="e">
        <f t="shared" si="15"/>
        <v>#VALUE!</v>
      </c>
      <c r="O30" s="43" t="e">
        <f t="shared" si="21"/>
        <v>#VALUE!</v>
      </c>
      <c r="P30" s="21" t="e">
        <f t="shared" si="16"/>
        <v>#VALUE!</v>
      </c>
      <c r="Q30" s="21">
        <f t="shared" si="17"/>
        <v>0.52</v>
      </c>
      <c r="R30" s="21" t="e">
        <f t="shared" si="23"/>
        <v>#VALUE!</v>
      </c>
      <c r="S30" s="21" t="e">
        <f t="shared" si="24"/>
        <v>#VALUE!</v>
      </c>
      <c r="T30" s="21" t="e">
        <f t="shared" si="18"/>
        <v>#VALUE!</v>
      </c>
      <c r="U30" s="21" t="e">
        <f t="shared" si="19"/>
        <v>#VALUE!</v>
      </c>
      <c r="V30" s="266" t="e">
        <f t="shared" si="20"/>
        <v>#VALUE!</v>
      </c>
      <c r="W30" s="78" t="s">
        <v>30</v>
      </c>
      <c r="X30" s="14"/>
      <c r="Y30" s="14"/>
      <c r="Z30" s="169">
        <v>12</v>
      </c>
      <c r="AA30" s="179"/>
      <c r="AB30" s="171">
        <v>99425</v>
      </c>
      <c r="AC30" s="180"/>
      <c r="AD30" s="173">
        <v>13</v>
      </c>
      <c r="AE30" s="180"/>
      <c r="AF30" s="174">
        <v>0.99987</v>
      </c>
      <c r="AG30" s="180"/>
      <c r="AH30" s="174">
        <v>0.00013</v>
      </c>
      <c r="AI30" s="180"/>
      <c r="AJ30" s="174">
        <v>0.00012</v>
      </c>
      <c r="AK30" s="180"/>
      <c r="AL30" s="175">
        <v>66.16</v>
      </c>
      <c r="AM30" s="180"/>
      <c r="AN30" s="171">
        <v>99419</v>
      </c>
      <c r="AO30" s="181"/>
      <c r="AP30" s="177">
        <v>6578158</v>
      </c>
      <c r="AQ30" s="178"/>
      <c r="AR30" s="169">
        <v>12</v>
      </c>
      <c r="AS30" s="179"/>
      <c r="AT30" s="171">
        <v>99529</v>
      </c>
      <c r="AU30" s="180"/>
      <c r="AV30" s="173">
        <v>7</v>
      </c>
      <c r="AW30" s="180"/>
      <c r="AX30" s="174">
        <v>0.99992</v>
      </c>
      <c r="AY30" s="180"/>
      <c r="AZ30" s="174">
        <v>8E-05</v>
      </c>
      <c r="BA30" s="180"/>
      <c r="BB30" s="174">
        <v>8E-05</v>
      </c>
      <c r="BC30" s="180"/>
      <c r="BD30" s="175">
        <v>73</v>
      </c>
      <c r="BE30" s="180"/>
      <c r="BF30" s="171">
        <v>99525</v>
      </c>
      <c r="BG30" s="181"/>
      <c r="BH30" s="177">
        <v>7265215</v>
      </c>
      <c r="BI30" s="178"/>
    </row>
    <row r="31" spans="1:61" ht="14.25">
      <c r="A31" s="14"/>
      <c r="B31" s="75" t="s">
        <v>31</v>
      </c>
      <c r="C31" s="79" t="s">
        <v>145</v>
      </c>
      <c r="D31" s="39" t="s">
        <v>145</v>
      </c>
      <c r="E31" s="39" t="s">
        <v>145</v>
      </c>
      <c r="F31" s="39" t="s">
        <v>145</v>
      </c>
      <c r="G31" s="39" t="s">
        <v>145</v>
      </c>
      <c r="H31" s="77" t="s">
        <v>146</v>
      </c>
      <c r="I31" s="315">
        <f t="shared" si="12"/>
        <v>0</v>
      </c>
      <c r="J31" s="73" t="e">
        <f t="shared" si="13"/>
        <v>#VALUE!</v>
      </c>
      <c r="K31" s="40" t="e">
        <f t="shared" si="22"/>
        <v>#VALUE!</v>
      </c>
      <c r="L31" s="41">
        <v>0.43956043956043955</v>
      </c>
      <c r="M31" s="21" t="e">
        <f t="shared" si="14"/>
        <v>#VALUE!</v>
      </c>
      <c r="N31" s="21" t="e">
        <f t="shared" si="15"/>
        <v>#VALUE!</v>
      </c>
      <c r="O31" s="43" t="e">
        <f t="shared" si="21"/>
        <v>#VALUE!</v>
      </c>
      <c r="P31" s="21" t="e">
        <f t="shared" si="16"/>
        <v>#VALUE!</v>
      </c>
      <c r="Q31" s="21">
        <f t="shared" si="17"/>
        <v>0.5604395604395604</v>
      </c>
      <c r="R31" s="21" t="e">
        <f t="shared" si="23"/>
        <v>#VALUE!</v>
      </c>
      <c r="S31" s="21" t="e">
        <f t="shared" si="24"/>
        <v>#VALUE!</v>
      </c>
      <c r="T31" s="21" t="e">
        <f t="shared" si="18"/>
        <v>#VALUE!</v>
      </c>
      <c r="U31" s="21" t="e">
        <f t="shared" si="19"/>
        <v>#VALUE!</v>
      </c>
      <c r="V31" s="266" t="e">
        <f t="shared" si="20"/>
        <v>#VALUE!</v>
      </c>
      <c r="W31" s="78" t="s">
        <v>31</v>
      </c>
      <c r="X31" s="14"/>
      <c r="Y31" s="14"/>
      <c r="Z31" s="169">
        <v>13</v>
      </c>
      <c r="AA31" s="179"/>
      <c r="AB31" s="171">
        <v>99412</v>
      </c>
      <c r="AC31" s="180"/>
      <c r="AD31" s="173">
        <v>16</v>
      </c>
      <c r="AE31" s="180"/>
      <c r="AF31" s="174">
        <v>0.99984</v>
      </c>
      <c r="AG31" s="180"/>
      <c r="AH31" s="174">
        <v>0.00016</v>
      </c>
      <c r="AI31" s="180"/>
      <c r="AJ31" s="174">
        <v>0.00014</v>
      </c>
      <c r="AK31" s="180"/>
      <c r="AL31" s="175">
        <v>65.17</v>
      </c>
      <c r="AM31" s="180"/>
      <c r="AN31" s="171">
        <v>99404</v>
      </c>
      <c r="AO31" s="181"/>
      <c r="AP31" s="177">
        <v>6478740</v>
      </c>
      <c r="AQ31" s="178"/>
      <c r="AR31" s="169">
        <v>13</v>
      </c>
      <c r="AS31" s="179"/>
      <c r="AT31" s="171">
        <v>99522</v>
      </c>
      <c r="AU31" s="180"/>
      <c r="AV31" s="173">
        <v>8</v>
      </c>
      <c r="AW31" s="180"/>
      <c r="AX31" s="174">
        <v>0.99992</v>
      </c>
      <c r="AY31" s="180"/>
      <c r="AZ31" s="174">
        <v>8E-05</v>
      </c>
      <c r="BA31" s="180"/>
      <c r="BB31" s="174">
        <v>8E-05</v>
      </c>
      <c r="BC31" s="180"/>
      <c r="BD31" s="175">
        <v>72</v>
      </c>
      <c r="BE31" s="180"/>
      <c r="BF31" s="171">
        <v>99518</v>
      </c>
      <c r="BG31" s="181"/>
      <c r="BH31" s="177">
        <v>7165690</v>
      </c>
      <c r="BI31" s="178"/>
    </row>
    <row r="32" spans="1:61" ht="14.25">
      <c r="A32" s="14"/>
      <c r="B32" s="75" t="s">
        <v>32</v>
      </c>
      <c r="C32" s="79" t="s">
        <v>145</v>
      </c>
      <c r="D32" s="39" t="s">
        <v>145</v>
      </c>
      <c r="E32" s="39" t="s">
        <v>145</v>
      </c>
      <c r="F32" s="39" t="s">
        <v>145</v>
      </c>
      <c r="G32" s="39" t="s">
        <v>145</v>
      </c>
      <c r="H32" s="77" t="s">
        <v>146</v>
      </c>
      <c r="I32" s="315">
        <f t="shared" si="12"/>
        <v>0</v>
      </c>
      <c r="J32" s="73" t="e">
        <f t="shared" si="13"/>
        <v>#VALUE!</v>
      </c>
      <c r="K32" s="40" t="e">
        <f t="shared" si="22"/>
        <v>#VALUE!</v>
      </c>
      <c r="L32" s="41">
        <v>0.47857142857142854</v>
      </c>
      <c r="M32" s="21" t="e">
        <f t="shared" si="14"/>
        <v>#VALUE!</v>
      </c>
      <c r="N32" s="21" t="e">
        <f t="shared" si="15"/>
        <v>#VALUE!</v>
      </c>
      <c r="O32" s="43" t="e">
        <f t="shared" si="21"/>
        <v>#VALUE!</v>
      </c>
      <c r="P32" s="21" t="e">
        <f t="shared" si="16"/>
        <v>#VALUE!</v>
      </c>
      <c r="Q32" s="21">
        <f t="shared" si="17"/>
        <v>0.5214285714285715</v>
      </c>
      <c r="R32" s="21" t="e">
        <f t="shared" si="23"/>
        <v>#VALUE!</v>
      </c>
      <c r="S32" s="21" t="e">
        <f t="shared" si="24"/>
        <v>#VALUE!</v>
      </c>
      <c r="T32" s="21" t="e">
        <f t="shared" si="18"/>
        <v>#VALUE!</v>
      </c>
      <c r="U32" s="21" t="e">
        <f t="shared" si="19"/>
        <v>#VALUE!</v>
      </c>
      <c r="V32" s="266" t="e">
        <f t="shared" si="20"/>
        <v>#VALUE!</v>
      </c>
      <c r="W32" s="78" t="s">
        <v>32</v>
      </c>
      <c r="X32" s="14"/>
      <c r="Y32" s="14"/>
      <c r="Z32" s="169">
        <v>14</v>
      </c>
      <c r="AA32" s="179"/>
      <c r="AB32" s="171">
        <v>99396</v>
      </c>
      <c r="AC32" s="180"/>
      <c r="AD32" s="173">
        <v>21</v>
      </c>
      <c r="AE32" s="180"/>
      <c r="AF32" s="174">
        <v>0.99979</v>
      </c>
      <c r="AG32" s="180"/>
      <c r="AH32" s="174">
        <v>0.00021</v>
      </c>
      <c r="AI32" s="180"/>
      <c r="AJ32" s="174">
        <v>0.00018</v>
      </c>
      <c r="AK32" s="180"/>
      <c r="AL32" s="175">
        <v>64.18</v>
      </c>
      <c r="AM32" s="180"/>
      <c r="AN32" s="171">
        <v>99386</v>
      </c>
      <c r="AO32" s="181"/>
      <c r="AP32" s="177">
        <v>6379335</v>
      </c>
      <c r="AQ32" s="178"/>
      <c r="AR32" s="169">
        <v>14</v>
      </c>
      <c r="AS32" s="179"/>
      <c r="AT32" s="171">
        <v>99513</v>
      </c>
      <c r="AU32" s="180"/>
      <c r="AV32" s="173">
        <v>10</v>
      </c>
      <c r="AW32" s="180"/>
      <c r="AX32" s="174">
        <v>0.9999</v>
      </c>
      <c r="AY32" s="180"/>
      <c r="AZ32" s="174">
        <v>0.0001</v>
      </c>
      <c r="BA32" s="180"/>
      <c r="BB32" s="174">
        <v>9E-05</v>
      </c>
      <c r="BC32" s="180"/>
      <c r="BD32" s="175">
        <v>71.01</v>
      </c>
      <c r="BE32" s="180"/>
      <c r="BF32" s="171">
        <v>99509</v>
      </c>
      <c r="BG32" s="181"/>
      <c r="BH32" s="177">
        <v>7066172</v>
      </c>
      <c r="BI32" s="178"/>
    </row>
    <row r="33" spans="1:61" ht="14.25">
      <c r="A33" s="14"/>
      <c r="B33" s="75" t="s">
        <v>33</v>
      </c>
      <c r="C33" s="79" t="s">
        <v>145</v>
      </c>
      <c r="D33" s="39" t="s">
        <v>145</v>
      </c>
      <c r="E33" s="39" t="s">
        <v>145</v>
      </c>
      <c r="F33" s="39" t="s">
        <v>145</v>
      </c>
      <c r="G33" s="39" t="s">
        <v>145</v>
      </c>
      <c r="H33" s="77" t="s">
        <v>146</v>
      </c>
      <c r="I33" s="315">
        <f t="shared" si="12"/>
        <v>0</v>
      </c>
      <c r="J33" s="73" t="e">
        <f t="shared" si="13"/>
        <v>#VALUE!</v>
      </c>
      <c r="K33" s="40" t="e">
        <f t="shared" si="22"/>
        <v>#VALUE!</v>
      </c>
      <c r="L33" s="41">
        <v>0.4822085889570552</v>
      </c>
      <c r="M33" s="21" t="e">
        <f t="shared" si="14"/>
        <v>#VALUE!</v>
      </c>
      <c r="N33" s="21" t="e">
        <f t="shared" si="15"/>
        <v>#VALUE!</v>
      </c>
      <c r="O33" s="43" t="e">
        <f t="shared" si="21"/>
        <v>#VALUE!</v>
      </c>
      <c r="P33" s="21" t="e">
        <f t="shared" si="16"/>
        <v>#VALUE!</v>
      </c>
      <c r="Q33" s="21">
        <f t="shared" si="17"/>
        <v>0.5177914110429448</v>
      </c>
      <c r="R33" s="21" t="e">
        <f t="shared" si="23"/>
        <v>#VALUE!</v>
      </c>
      <c r="S33" s="21" t="e">
        <f t="shared" si="24"/>
        <v>#VALUE!</v>
      </c>
      <c r="T33" s="21" t="e">
        <f t="shared" si="18"/>
        <v>#VALUE!</v>
      </c>
      <c r="U33" s="21" t="e">
        <f t="shared" si="19"/>
        <v>#VALUE!</v>
      </c>
      <c r="V33" s="266" t="e">
        <f t="shared" si="20"/>
        <v>#VALUE!</v>
      </c>
      <c r="W33" s="78" t="s">
        <v>33</v>
      </c>
      <c r="X33" s="14"/>
      <c r="Y33" s="14"/>
      <c r="Z33" s="169"/>
      <c r="AA33" s="179"/>
      <c r="AB33" s="171"/>
      <c r="AC33" s="180"/>
      <c r="AD33" s="173"/>
      <c r="AE33" s="180"/>
      <c r="AF33" s="174"/>
      <c r="AG33" s="180"/>
      <c r="AH33" s="174"/>
      <c r="AI33" s="180"/>
      <c r="AJ33" s="174"/>
      <c r="AK33" s="180"/>
      <c r="AL33" s="175"/>
      <c r="AM33" s="180"/>
      <c r="AN33" s="171"/>
      <c r="AO33" s="181"/>
      <c r="AP33" s="177"/>
      <c r="AQ33" s="178"/>
      <c r="AR33" s="169"/>
      <c r="AS33" s="179"/>
      <c r="AT33" s="171"/>
      <c r="AU33" s="180"/>
      <c r="AV33" s="173"/>
      <c r="AW33" s="180"/>
      <c r="AX33" s="174"/>
      <c r="AY33" s="180"/>
      <c r="AZ33" s="174"/>
      <c r="BA33" s="180"/>
      <c r="BB33" s="174"/>
      <c r="BC33" s="180"/>
      <c r="BD33" s="175"/>
      <c r="BE33" s="180"/>
      <c r="BF33" s="171"/>
      <c r="BG33" s="181"/>
      <c r="BH33" s="177"/>
      <c r="BI33" s="178"/>
    </row>
    <row r="34" spans="1:61" ht="14.25">
      <c r="A34" s="14"/>
      <c r="B34" s="75" t="s">
        <v>34</v>
      </c>
      <c r="C34" s="79" t="s">
        <v>145</v>
      </c>
      <c r="D34" s="39" t="s">
        <v>145</v>
      </c>
      <c r="E34" s="39" t="s">
        <v>145</v>
      </c>
      <c r="F34" s="39" t="s">
        <v>145</v>
      </c>
      <c r="G34" s="39" t="s">
        <v>145</v>
      </c>
      <c r="H34" s="77" t="s">
        <v>146</v>
      </c>
      <c r="I34" s="315">
        <f t="shared" si="12"/>
        <v>0</v>
      </c>
      <c r="J34" s="73" t="e">
        <f t="shared" si="13"/>
        <v>#VALUE!</v>
      </c>
      <c r="K34" s="40" t="e">
        <f t="shared" si="22"/>
        <v>#VALUE!</v>
      </c>
      <c r="L34" s="41">
        <v>0.47247706422018354</v>
      </c>
      <c r="M34" s="21" t="e">
        <f t="shared" si="14"/>
        <v>#VALUE!</v>
      </c>
      <c r="N34" s="21" t="e">
        <f t="shared" si="15"/>
        <v>#VALUE!</v>
      </c>
      <c r="O34" s="43" t="e">
        <f t="shared" si="21"/>
        <v>#VALUE!</v>
      </c>
      <c r="P34" s="21" t="e">
        <f t="shared" si="16"/>
        <v>#VALUE!</v>
      </c>
      <c r="Q34" s="21">
        <f t="shared" si="17"/>
        <v>0.5275229357798165</v>
      </c>
      <c r="R34" s="21" t="e">
        <f t="shared" si="23"/>
        <v>#VALUE!</v>
      </c>
      <c r="S34" s="21" t="e">
        <f t="shared" si="24"/>
        <v>#VALUE!</v>
      </c>
      <c r="T34" s="21" t="e">
        <f t="shared" si="18"/>
        <v>#VALUE!</v>
      </c>
      <c r="U34" s="21" t="e">
        <f t="shared" si="19"/>
        <v>#VALUE!</v>
      </c>
      <c r="V34" s="266" t="e">
        <f t="shared" si="20"/>
        <v>#VALUE!</v>
      </c>
      <c r="W34" s="78" t="s">
        <v>34</v>
      </c>
      <c r="X34" s="14"/>
      <c r="Y34" s="14"/>
      <c r="Z34" s="169">
        <v>15</v>
      </c>
      <c r="AA34" s="179"/>
      <c r="AB34" s="183">
        <v>99375</v>
      </c>
      <c r="AC34" s="180"/>
      <c r="AD34" s="173">
        <v>27</v>
      </c>
      <c r="AE34" s="180"/>
      <c r="AF34" s="174">
        <v>0.99973</v>
      </c>
      <c r="AG34" s="180"/>
      <c r="AH34" s="174">
        <v>0.00027</v>
      </c>
      <c r="AI34" s="180"/>
      <c r="AJ34" s="174">
        <v>0.00024</v>
      </c>
      <c r="AK34" s="180"/>
      <c r="AL34" s="175">
        <v>63.19</v>
      </c>
      <c r="AM34" s="180"/>
      <c r="AN34" s="171">
        <v>99362</v>
      </c>
      <c r="AO34" s="181"/>
      <c r="AP34" s="113">
        <v>6279949</v>
      </c>
      <c r="AQ34" s="178"/>
      <c r="AR34" s="169">
        <v>15</v>
      </c>
      <c r="AS34" s="179"/>
      <c r="AT34" s="183">
        <v>99504</v>
      </c>
      <c r="AU34" s="180"/>
      <c r="AV34" s="173">
        <v>12</v>
      </c>
      <c r="AW34" s="180"/>
      <c r="AX34" s="174">
        <v>0.99988</v>
      </c>
      <c r="AY34" s="180"/>
      <c r="AZ34" s="174">
        <v>0.00012</v>
      </c>
      <c r="BA34" s="180"/>
      <c r="BB34" s="174">
        <v>0.00011</v>
      </c>
      <c r="BC34" s="180"/>
      <c r="BD34" s="175">
        <v>70.01</v>
      </c>
      <c r="BE34" s="180"/>
      <c r="BF34" s="171">
        <v>99498</v>
      </c>
      <c r="BG34" s="181"/>
      <c r="BH34" s="113">
        <v>6966664</v>
      </c>
      <c r="BI34" s="178"/>
    </row>
    <row r="35" spans="1:61" ht="14.25">
      <c r="A35" s="14"/>
      <c r="B35" s="75" t="s">
        <v>35</v>
      </c>
      <c r="C35" s="79" t="s">
        <v>145</v>
      </c>
      <c r="D35" s="39" t="s">
        <v>145</v>
      </c>
      <c r="E35" s="39" t="s">
        <v>145</v>
      </c>
      <c r="F35" s="39" t="s">
        <v>145</v>
      </c>
      <c r="G35" s="39" t="s">
        <v>145</v>
      </c>
      <c r="H35" s="77" t="s">
        <v>146</v>
      </c>
      <c r="I35" s="315">
        <f t="shared" si="12"/>
        <v>0</v>
      </c>
      <c r="J35" s="73" t="e">
        <f t="shared" si="13"/>
        <v>#VALUE!</v>
      </c>
      <c r="K35" s="40" t="e">
        <f t="shared" si="22"/>
        <v>#VALUE!</v>
      </c>
      <c r="L35" s="41">
        <v>0.4697068403908794</v>
      </c>
      <c r="M35" s="21" t="e">
        <f t="shared" si="14"/>
        <v>#VALUE!</v>
      </c>
      <c r="N35" s="21" t="e">
        <f t="shared" si="15"/>
        <v>#VALUE!</v>
      </c>
      <c r="O35" s="43" t="e">
        <f t="shared" si="21"/>
        <v>#VALUE!</v>
      </c>
      <c r="P35" s="21" t="e">
        <f t="shared" si="16"/>
        <v>#VALUE!</v>
      </c>
      <c r="Q35" s="21">
        <f t="shared" si="17"/>
        <v>0.5302931596091206</v>
      </c>
      <c r="R35" s="21" t="e">
        <f t="shared" si="23"/>
        <v>#VALUE!</v>
      </c>
      <c r="S35" s="21" t="e">
        <f t="shared" si="24"/>
        <v>#VALUE!</v>
      </c>
      <c r="T35" s="21" t="e">
        <f t="shared" si="18"/>
        <v>#VALUE!</v>
      </c>
      <c r="U35" s="21" t="e">
        <f t="shared" si="19"/>
        <v>#VALUE!</v>
      </c>
      <c r="V35" s="266" t="e">
        <f t="shared" si="20"/>
        <v>#VALUE!</v>
      </c>
      <c r="W35" s="78" t="s">
        <v>35</v>
      </c>
      <c r="X35" s="14"/>
      <c r="Y35" s="14"/>
      <c r="Z35" s="169">
        <v>16</v>
      </c>
      <c r="AA35" s="179"/>
      <c r="AB35" s="171">
        <v>99348</v>
      </c>
      <c r="AC35" s="180"/>
      <c r="AD35" s="173">
        <v>36</v>
      </c>
      <c r="AE35" s="180"/>
      <c r="AF35" s="174">
        <v>0.99964</v>
      </c>
      <c r="AG35" s="180"/>
      <c r="AH35" s="174">
        <v>0.00036</v>
      </c>
      <c r="AI35" s="180"/>
      <c r="AJ35" s="174">
        <v>0.00031</v>
      </c>
      <c r="AK35" s="180"/>
      <c r="AL35" s="175">
        <v>62.21</v>
      </c>
      <c r="AM35" s="180"/>
      <c r="AN35" s="171">
        <v>99331</v>
      </c>
      <c r="AO35" s="181"/>
      <c r="AP35" s="177">
        <v>6180587</v>
      </c>
      <c r="AQ35" s="178"/>
      <c r="AR35" s="169">
        <v>16</v>
      </c>
      <c r="AS35" s="179"/>
      <c r="AT35" s="171">
        <v>99492</v>
      </c>
      <c r="AU35" s="180"/>
      <c r="AV35" s="173">
        <v>16</v>
      </c>
      <c r="AW35" s="180"/>
      <c r="AX35" s="174">
        <v>0.99984</v>
      </c>
      <c r="AY35" s="180"/>
      <c r="AZ35" s="174">
        <v>0.00016</v>
      </c>
      <c r="BA35" s="180"/>
      <c r="BB35" s="174">
        <v>0.00014</v>
      </c>
      <c r="BC35" s="180"/>
      <c r="BD35" s="175">
        <v>69.02</v>
      </c>
      <c r="BE35" s="180"/>
      <c r="BF35" s="171">
        <v>99484</v>
      </c>
      <c r="BG35" s="181"/>
      <c r="BH35" s="177">
        <v>6867166</v>
      </c>
      <c r="BI35" s="178"/>
    </row>
    <row r="36" spans="1:61" ht="14.25">
      <c r="A36" s="14"/>
      <c r="B36" s="75" t="s">
        <v>36</v>
      </c>
      <c r="C36" s="79" t="s">
        <v>145</v>
      </c>
      <c r="D36" s="39" t="s">
        <v>145</v>
      </c>
      <c r="E36" s="39" t="s">
        <v>145</v>
      </c>
      <c r="F36" s="39" t="s">
        <v>145</v>
      </c>
      <c r="G36" s="39" t="s">
        <v>145</v>
      </c>
      <c r="H36" s="77" t="s">
        <v>146</v>
      </c>
      <c r="I36" s="315">
        <f t="shared" si="12"/>
        <v>0</v>
      </c>
      <c r="J36" s="73" t="e">
        <f t="shared" si="13"/>
        <v>#VALUE!</v>
      </c>
      <c r="K36" s="40" t="e">
        <f t="shared" si="22"/>
        <v>#VALUE!</v>
      </c>
      <c r="L36" s="41">
        <v>0.4613733905579399</v>
      </c>
      <c r="M36" s="21" t="e">
        <f t="shared" si="14"/>
        <v>#VALUE!</v>
      </c>
      <c r="N36" s="21" t="e">
        <f t="shared" si="15"/>
        <v>#VALUE!</v>
      </c>
      <c r="O36" s="43" t="e">
        <f t="shared" si="21"/>
        <v>#VALUE!</v>
      </c>
      <c r="P36" s="21" t="e">
        <f t="shared" si="16"/>
        <v>#VALUE!</v>
      </c>
      <c r="Q36" s="21">
        <f t="shared" si="17"/>
        <v>0.5386266094420601</v>
      </c>
      <c r="R36" s="21" t="e">
        <f t="shared" si="23"/>
        <v>#VALUE!</v>
      </c>
      <c r="S36" s="21" t="e">
        <f t="shared" si="24"/>
        <v>#VALUE!</v>
      </c>
      <c r="T36" s="21" t="e">
        <f t="shared" si="18"/>
        <v>#VALUE!</v>
      </c>
      <c r="U36" s="21" t="e">
        <f t="shared" si="19"/>
        <v>#VALUE!</v>
      </c>
      <c r="V36" s="266" t="e">
        <f t="shared" si="20"/>
        <v>#VALUE!</v>
      </c>
      <c r="W36" s="78" t="s">
        <v>36</v>
      </c>
      <c r="X36" s="14"/>
      <c r="Y36" s="14"/>
      <c r="Z36" s="169">
        <v>17</v>
      </c>
      <c r="AA36" s="179"/>
      <c r="AB36" s="171">
        <v>99312</v>
      </c>
      <c r="AC36" s="180"/>
      <c r="AD36" s="173">
        <v>45</v>
      </c>
      <c r="AE36" s="180"/>
      <c r="AF36" s="174">
        <v>0.99954</v>
      </c>
      <c r="AG36" s="180"/>
      <c r="AH36" s="174">
        <v>0.00046</v>
      </c>
      <c r="AI36" s="180"/>
      <c r="AJ36" s="174">
        <v>0.00041</v>
      </c>
      <c r="AK36" s="180"/>
      <c r="AL36" s="175">
        <v>61.23</v>
      </c>
      <c r="AM36" s="180"/>
      <c r="AN36" s="171">
        <v>99290</v>
      </c>
      <c r="AO36" s="181"/>
      <c r="AP36" s="177">
        <v>6081256</v>
      </c>
      <c r="AQ36" s="178"/>
      <c r="AR36" s="169">
        <v>17</v>
      </c>
      <c r="AS36" s="179"/>
      <c r="AT36" s="171">
        <v>99476</v>
      </c>
      <c r="AU36" s="180"/>
      <c r="AV36" s="173">
        <v>19</v>
      </c>
      <c r="AW36" s="180"/>
      <c r="AX36" s="174">
        <v>0.99981</v>
      </c>
      <c r="AY36" s="180"/>
      <c r="AZ36" s="174">
        <v>0.00019</v>
      </c>
      <c r="BA36" s="180"/>
      <c r="BB36" s="174">
        <v>0.00017</v>
      </c>
      <c r="BC36" s="180"/>
      <c r="BD36" s="175">
        <v>68.03</v>
      </c>
      <c r="BE36" s="180"/>
      <c r="BF36" s="171">
        <v>99467</v>
      </c>
      <c r="BG36" s="181"/>
      <c r="BH36" s="177">
        <v>6767682</v>
      </c>
      <c r="BI36" s="178"/>
    </row>
    <row r="37" spans="1:61" ht="14.25">
      <c r="A37" s="14"/>
      <c r="B37" s="75" t="s">
        <v>37</v>
      </c>
      <c r="C37" s="79" t="s">
        <v>145</v>
      </c>
      <c r="D37" s="39" t="s">
        <v>145</v>
      </c>
      <c r="E37" s="39" t="s">
        <v>145</v>
      </c>
      <c r="F37" s="39" t="s">
        <v>145</v>
      </c>
      <c r="G37" s="39" t="s">
        <v>145</v>
      </c>
      <c r="H37" s="77" t="s">
        <v>146</v>
      </c>
      <c r="I37" s="315">
        <f t="shared" si="12"/>
        <v>0</v>
      </c>
      <c r="J37" s="73" t="e">
        <f t="shared" si="13"/>
        <v>#VALUE!</v>
      </c>
      <c r="K37" s="40" t="e">
        <f t="shared" si="22"/>
        <v>#VALUE!</v>
      </c>
      <c r="L37" s="41">
        <v>0.4626573426573427</v>
      </c>
      <c r="M37" s="21" t="e">
        <f t="shared" si="14"/>
        <v>#VALUE!</v>
      </c>
      <c r="N37" s="21" t="e">
        <f t="shared" si="15"/>
        <v>#VALUE!</v>
      </c>
      <c r="O37" s="43" t="e">
        <f t="shared" si="21"/>
        <v>#VALUE!</v>
      </c>
      <c r="P37" s="21" t="e">
        <f t="shared" si="16"/>
        <v>#VALUE!</v>
      </c>
      <c r="Q37" s="21">
        <f t="shared" si="17"/>
        <v>0.5373426573426573</v>
      </c>
      <c r="R37" s="21" t="e">
        <f t="shared" si="23"/>
        <v>#VALUE!</v>
      </c>
      <c r="S37" s="21" t="e">
        <f t="shared" si="24"/>
        <v>#VALUE!</v>
      </c>
      <c r="T37" s="21" t="e">
        <f t="shared" si="18"/>
        <v>#VALUE!</v>
      </c>
      <c r="U37" s="21" t="e">
        <f t="shared" si="19"/>
        <v>#VALUE!</v>
      </c>
      <c r="V37" s="266" t="e">
        <f t="shared" si="20"/>
        <v>#VALUE!</v>
      </c>
      <c r="W37" s="78" t="s">
        <v>37</v>
      </c>
      <c r="X37" s="14"/>
      <c r="Y37" s="14"/>
      <c r="Z37" s="169">
        <v>18</v>
      </c>
      <c r="AA37" s="179"/>
      <c r="AB37" s="171">
        <v>99267</v>
      </c>
      <c r="AC37" s="180"/>
      <c r="AD37" s="173">
        <v>54</v>
      </c>
      <c r="AE37" s="180"/>
      <c r="AF37" s="174">
        <v>0.99946</v>
      </c>
      <c r="AG37" s="180"/>
      <c r="AH37" s="174">
        <v>0.00054</v>
      </c>
      <c r="AI37" s="180"/>
      <c r="AJ37" s="174">
        <v>0.0005</v>
      </c>
      <c r="AK37" s="180"/>
      <c r="AL37" s="175">
        <v>60.26</v>
      </c>
      <c r="AM37" s="180"/>
      <c r="AN37" s="171">
        <v>99241</v>
      </c>
      <c r="AO37" s="181"/>
      <c r="AP37" s="177">
        <v>5981966</v>
      </c>
      <c r="AQ37" s="178"/>
      <c r="AR37" s="169">
        <v>18</v>
      </c>
      <c r="AS37" s="179"/>
      <c r="AT37" s="171">
        <v>99457</v>
      </c>
      <c r="AU37" s="180"/>
      <c r="AV37" s="173">
        <v>21</v>
      </c>
      <c r="AW37" s="180"/>
      <c r="AX37" s="174">
        <v>0.99978</v>
      </c>
      <c r="AY37" s="180"/>
      <c r="AZ37" s="174">
        <v>0.00022</v>
      </c>
      <c r="BA37" s="180"/>
      <c r="BB37" s="174">
        <v>0.0002</v>
      </c>
      <c r="BC37" s="180"/>
      <c r="BD37" s="175">
        <v>67.05</v>
      </c>
      <c r="BE37" s="180"/>
      <c r="BF37" s="171">
        <v>99447</v>
      </c>
      <c r="BG37" s="181"/>
      <c r="BH37" s="177">
        <v>6668215</v>
      </c>
      <c r="BI37" s="178"/>
    </row>
    <row r="38" spans="2:61" ht="14.25">
      <c r="B38" s="75" t="s">
        <v>38</v>
      </c>
      <c r="C38" s="79" t="s">
        <v>145</v>
      </c>
      <c r="D38" s="39" t="s">
        <v>145</v>
      </c>
      <c r="E38" s="39" t="s">
        <v>145</v>
      </c>
      <c r="F38" s="39" t="s">
        <v>145</v>
      </c>
      <c r="G38" s="39" t="s">
        <v>145</v>
      </c>
      <c r="H38" s="77" t="s">
        <v>146</v>
      </c>
      <c r="I38" s="315">
        <f t="shared" si="12"/>
        <v>0</v>
      </c>
      <c r="J38" s="73" t="e">
        <f t="shared" si="13"/>
        <v>#VALUE!</v>
      </c>
      <c r="K38" s="40" t="e">
        <f t="shared" si="22"/>
        <v>#VALUE!</v>
      </c>
      <c r="L38" s="41">
        <v>0.4690941385435169</v>
      </c>
      <c r="M38" s="21" t="e">
        <f t="shared" si="14"/>
        <v>#VALUE!</v>
      </c>
      <c r="N38" s="21" t="e">
        <f t="shared" si="15"/>
        <v>#VALUE!</v>
      </c>
      <c r="O38" s="43" t="e">
        <f t="shared" si="21"/>
        <v>#VALUE!</v>
      </c>
      <c r="P38" s="21" t="e">
        <f t="shared" si="16"/>
        <v>#VALUE!</v>
      </c>
      <c r="Q38" s="21">
        <f t="shared" si="17"/>
        <v>0.5309058614564831</v>
      </c>
      <c r="R38" s="21" t="e">
        <f t="shared" si="23"/>
        <v>#VALUE!</v>
      </c>
      <c r="S38" s="21" t="e">
        <f t="shared" si="24"/>
        <v>#VALUE!</v>
      </c>
      <c r="T38" s="21" t="e">
        <f t="shared" si="18"/>
        <v>#VALUE!</v>
      </c>
      <c r="U38" s="21" t="e">
        <f t="shared" si="19"/>
        <v>#VALUE!</v>
      </c>
      <c r="V38" s="266" t="e">
        <f t="shared" si="20"/>
        <v>#VALUE!</v>
      </c>
      <c r="W38" s="78" t="s">
        <v>38</v>
      </c>
      <c r="X38" s="14"/>
      <c r="Y38" s="14"/>
      <c r="Z38" s="169">
        <v>19</v>
      </c>
      <c r="AA38" s="179"/>
      <c r="AB38" s="171">
        <v>99213</v>
      </c>
      <c r="AC38" s="180"/>
      <c r="AD38" s="173">
        <v>60</v>
      </c>
      <c r="AE38" s="180"/>
      <c r="AF38" s="174">
        <v>0.9994</v>
      </c>
      <c r="AG38" s="180"/>
      <c r="AH38" s="174">
        <v>0.0006</v>
      </c>
      <c r="AI38" s="180"/>
      <c r="AJ38" s="174">
        <v>0.00058</v>
      </c>
      <c r="AK38" s="180"/>
      <c r="AL38" s="175">
        <v>59.29</v>
      </c>
      <c r="AM38" s="180"/>
      <c r="AN38" s="171">
        <v>99184</v>
      </c>
      <c r="AO38" s="181"/>
      <c r="AP38" s="177">
        <v>5882725</v>
      </c>
      <c r="AQ38" s="178"/>
      <c r="AR38" s="169">
        <v>19</v>
      </c>
      <c r="AS38" s="179"/>
      <c r="AT38" s="171">
        <v>99436</v>
      </c>
      <c r="AU38" s="180"/>
      <c r="AV38" s="173">
        <v>23</v>
      </c>
      <c r="AW38" s="180"/>
      <c r="AX38" s="174">
        <v>0.99977</v>
      </c>
      <c r="AY38" s="180"/>
      <c r="AZ38" s="174">
        <v>0.00023</v>
      </c>
      <c r="BA38" s="180"/>
      <c r="BB38" s="174">
        <v>0.00023</v>
      </c>
      <c r="BC38" s="180"/>
      <c r="BD38" s="175">
        <v>66.06</v>
      </c>
      <c r="BE38" s="180"/>
      <c r="BF38" s="171">
        <v>99424</v>
      </c>
      <c r="BG38" s="181"/>
      <c r="BH38" s="177">
        <v>6568768</v>
      </c>
      <c r="BI38" s="178"/>
    </row>
    <row r="39" spans="2:61" ht="14.25">
      <c r="B39" s="75" t="s">
        <v>39</v>
      </c>
      <c r="C39" s="79" t="s">
        <v>145</v>
      </c>
      <c r="D39" s="39" t="s">
        <v>145</v>
      </c>
      <c r="E39" s="39" t="s">
        <v>145</v>
      </c>
      <c r="F39" s="39" t="s">
        <v>145</v>
      </c>
      <c r="G39" s="39" t="s">
        <v>145</v>
      </c>
      <c r="H39" s="77" t="s">
        <v>146</v>
      </c>
      <c r="I39" s="315">
        <f t="shared" si="12"/>
        <v>0</v>
      </c>
      <c r="J39" s="73" t="e">
        <f t="shared" si="13"/>
        <v>#VALUE!</v>
      </c>
      <c r="K39" s="40" t="e">
        <f t="shared" si="22"/>
        <v>#VALUE!</v>
      </c>
      <c r="L39" s="41">
        <v>0.4757796947577969</v>
      </c>
      <c r="M39" s="21" t="e">
        <f t="shared" si="14"/>
        <v>#VALUE!</v>
      </c>
      <c r="N39" s="21" t="e">
        <f t="shared" si="15"/>
        <v>#VALUE!</v>
      </c>
      <c r="O39" s="43" t="e">
        <f t="shared" si="21"/>
        <v>#VALUE!</v>
      </c>
      <c r="P39" s="21" t="e">
        <f t="shared" si="16"/>
        <v>#VALUE!</v>
      </c>
      <c r="Q39" s="21">
        <f t="shared" si="17"/>
        <v>0.5242203052422031</v>
      </c>
      <c r="R39" s="21" t="e">
        <f t="shared" si="23"/>
        <v>#VALUE!</v>
      </c>
      <c r="S39" s="21" t="e">
        <f t="shared" si="24"/>
        <v>#VALUE!</v>
      </c>
      <c r="T39" s="21" t="e">
        <f t="shared" si="18"/>
        <v>#VALUE!</v>
      </c>
      <c r="U39" s="21" t="e">
        <f t="shared" si="19"/>
        <v>#VALUE!</v>
      </c>
      <c r="V39" s="266" t="e">
        <f t="shared" si="20"/>
        <v>#VALUE!</v>
      </c>
      <c r="W39" s="78" t="s">
        <v>39</v>
      </c>
      <c r="X39" s="14"/>
      <c r="Y39" s="14"/>
      <c r="Z39" s="169"/>
      <c r="AA39" s="179"/>
      <c r="AB39" s="171"/>
      <c r="AC39" s="180"/>
      <c r="AD39" s="173"/>
      <c r="AE39" s="180"/>
      <c r="AF39" s="174"/>
      <c r="AG39" s="180"/>
      <c r="AH39" s="174"/>
      <c r="AI39" s="180"/>
      <c r="AJ39" s="174"/>
      <c r="AK39" s="180"/>
      <c r="AL39" s="175"/>
      <c r="AM39" s="180"/>
      <c r="AN39" s="171"/>
      <c r="AO39" s="181"/>
      <c r="AP39" s="177"/>
      <c r="AQ39" s="178"/>
      <c r="AR39" s="169"/>
      <c r="AS39" s="179"/>
      <c r="AT39" s="171"/>
      <c r="AU39" s="180"/>
      <c r="AV39" s="173"/>
      <c r="AW39" s="180"/>
      <c r="AX39" s="174"/>
      <c r="AY39" s="180"/>
      <c r="AZ39" s="174"/>
      <c r="BA39" s="180"/>
      <c r="BB39" s="174"/>
      <c r="BC39" s="180"/>
      <c r="BD39" s="175"/>
      <c r="BE39" s="180"/>
      <c r="BF39" s="171"/>
      <c r="BG39" s="181"/>
      <c r="BH39" s="177"/>
      <c r="BI39" s="178"/>
    </row>
    <row r="40" spans="2:61" ht="15" thickBot="1">
      <c r="B40" s="75" t="s">
        <v>40</v>
      </c>
      <c r="C40" s="79" t="s">
        <v>145</v>
      </c>
      <c r="D40" s="39" t="s">
        <v>145</v>
      </c>
      <c r="E40" s="39" t="s">
        <v>145</v>
      </c>
      <c r="F40" s="39" t="s">
        <v>145</v>
      </c>
      <c r="G40" s="39" t="s">
        <v>145</v>
      </c>
      <c r="H40" s="77" t="s">
        <v>146</v>
      </c>
      <c r="I40" s="315">
        <f t="shared" si="12"/>
        <v>0</v>
      </c>
      <c r="J40" s="73" t="e">
        <f t="shared" si="13"/>
        <v>#VALUE!</v>
      </c>
      <c r="K40" s="40" t="e">
        <f t="shared" si="22"/>
        <v>#VALUE!</v>
      </c>
      <c r="L40" s="41">
        <v>0.4618764302059497</v>
      </c>
      <c r="M40" s="21" t="e">
        <f t="shared" si="14"/>
        <v>#VALUE!</v>
      </c>
      <c r="N40" s="21" t="e">
        <f t="shared" si="15"/>
        <v>#VALUE!</v>
      </c>
      <c r="O40" s="43" t="e">
        <f t="shared" si="21"/>
        <v>#VALUE!</v>
      </c>
      <c r="P40" s="21" t="e">
        <f t="shared" si="16"/>
        <v>#VALUE!</v>
      </c>
      <c r="Q40" s="21">
        <f t="shared" si="17"/>
        <v>0.5381235697940503</v>
      </c>
      <c r="R40" s="21" t="e">
        <f t="shared" si="23"/>
        <v>#VALUE!</v>
      </c>
      <c r="S40" s="21" t="e">
        <f t="shared" si="24"/>
        <v>#VALUE!</v>
      </c>
      <c r="T40" s="21" t="e">
        <f t="shared" si="18"/>
        <v>#VALUE!</v>
      </c>
      <c r="U40" s="21" t="e">
        <f t="shared" si="19"/>
        <v>#VALUE!</v>
      </c>
      <c r="V40" s="266" t="e">
        <f t="shared" si="20"/>
        <v>#VALUE!</v>
      </c>
      <c r="W40" s="78" t="s">
        <v>40</v>
      </c>
      <c r="X40" s="14"/>
      <c r="Y40" s="14"/>
      <c r="Z40" s="169">
        <v>20</v>
      </c>
      <c r="AA40" s="179"/>
      <c r="AB40" s="183">
        <v>99153</v>
      </c>
      <c r="AC40" s="180"/>
      <c r="AD40" s="173">
        <v>63</v>
      </c>
      <c r="AE40" s="180"/>
      <c r="AF40" s="174">
        <v>0.99937</v>
      </c>
      <c r="AG40" s="180"/>
      <c r="AH40" s="174">
        <v>0.00063</v>
      </c>
      <c r="AI40" s="180"/>
      <c r="AJ40" s="174">
        <v>0.00062</v>
      </c>
      <c r="AK40" s="180"/>
      <c r="AL40" s="175">
        <v>58.33</v>
      </c>
      <c r="AM40" s="180"/>
      <c r="AN40" s="171">
        <v>99122</v>
      </c>
      <c r="AO40" s="181"/>
      <c r="AP40" s="113">
        <v>5783542</v>
      </c>
      <c r="AQ40" s="178"/>
      <c r="AR40" s="169">
        <v>20</v>
      </c>
      <c r="AS40" s="179"/>
      <c r="AT40" s="183">
        <v>99413</v>
      </c>
      <c r="AU40" s="180"/>
      <c r="AV40" s="173">
        <v>25</v>
      </c>
      <c r="AW40" s="180"/>
      <c r="AX40" s="174">
        <v>0.99975</v>
      </c>
      <c r="AY40" s="180"/>
      <c r="AZ40" s="174">
        <v>0.00025</v>
      </c>
      <c r="BA40" s="180"/>
      <c r="BB40" s="174">
        <v>0.00024</v>
      </c>
      <c r="BC40" s="180"/>
      <c r="BD40" s="175">
        <v>65.08</v>
      </c>
      <c r="BE40" s="180"/>
      <c r="BF40" s="171">
        <v>99400</v>
      </c>
      <c r="BG40" s="181"/>
      <c r="BH40" s="113">
        <v>6469344</v>
      </c>
      <c r="BI40" s="178"/>
    </row>
    <row r="41" spans="2:61" ht="15" thickTop="1">
      <c r="B41" s="75" t="s">
        <v>41</v>
      </c>
      <c r="C41" s="79" t="s">
        <v>145</v>
      </c>
      <c r="D41" s="39" t="s">
        <v>145</v>
      </c>
      <c r="E41" s="39" t="s">
        <v>145</v>
      </c>
      <c r="F41" s="39" t="s">
        <v>145</v>
      </c>
      <c r="G41" s="39" t="s">
        <v>145</v>
      </c>
      <c r="H41" s="77" t="s">
        <v>146</v>
      </c>
      <c r="I41" s="315">
        <f t="shared" si="12"/>
        <v>0</v>
      </c>
      <c r="J41" s="73" t="e">
        <f t="shared" si="13"/>
        <v>#VALUE!</v>
      </c>
      <c r="K41" s="40" t="e">
        <f t="shared" si="22"/>
        <v>#VALUE!</v>
      </c>
      <c r="L41" s="41">
        <v>0.46302959953569356</v>
      </c>
      <c r="M41" s="21" t="e">
        <f t="shared" si="14"/>
        <v>#VALUE!</v>
      </c>
      <c r="N41" s="21" t="e">
        <f t="shared" si="15"/>
        <v>#VALUE!</v>
      </c>
      <c r="O41" s="35" t="e">
        <f t="shared" si="21"/>
        <v>#VALUE!</v>
      </c>
      <c r="P41" s="21" t="e">
        <f t="shared" si="16"/>
        <v>#VALUE!</v>
      </c>
      <c r="Q41" s="21">
        <f t="shared" si="17"/>
        <v>0.5369704004643064</v>
      </c>
      <c r="R41" s="21" t="e">
        <f t="shared" si="23"/>
        <v>#VALUE!</v>
      </c>
      <c r="S41" s="21" t="e">
        <f t="shared" si="24"/>
        <v>#VALUE!</v>
      </c>
      <c r="T41" s="35" t="e">
        <f t="shared" si="18"/>
        <v>#VALUE!</v>
      </c>
      <c r="U41" s="21" t="e">
        <f t="shared" si="19"/>
        <v>#VALUE!</v>
      </c>
      <c r="V41" s="266" t="e">
        <f t="shared" si="20"/>
        <v>#VALUE!</v>
      </c>
      <c r="W41" s="78" t="s">
        <v>41</v>
      </c>
      <c r="X41" s="14"/>
      <c r="Y41" s="14"/>
      <c r="Z41" s="169">
        <v>21</v>
      </c>
      <c r="AA41" s="179"/>
      <c r="AB41" s="171">
        <v>99091</v>
      </c>
      <c r="AC41" s="180"/>
      <c r="AD41" s="173">
        <v>65</v>
      </c>
      <c r="AE41" s="180"/>
      <c r="AF41" s="174">
        <v>0.99935</v>
      </c>
      <c r="AG41" s="180"/>
      <c r="AH41" s="174">
        <v>0.00065</v>
      </c>
      <c r="AI41" s="180"/>
      <c r="AJ41" s="174">
        <v>0.00064</v>
      </c>
      <c r="AK41" s="180"/>
      <c r="AL41" s="175">
        <v>57.37</v>
      </c>
      <c r="AM41" s="180"/>
      <c r="AN41" s="171">
        <v>99059</v>
      </c>
      <c r="AO41" s="181"/>
      <c r="AP41" s="177">
        <v>5684419</v>
      </c>
      <c r="AQ41" s="178"/>
      <c r="AR41" s="169">
        <v>21</v>
      </c>
      <c r="AS41" s="179"/>
      <c r="AT41" s="171">
        <v>99388</v>
      </c>
      <c r="AU41" s="180"/>
      <c r="AV41" s="173">
        <v>26</v>
      </c>
      <c r="AW41" s="180"/>
      <c r="AX41" s="174">
        <v>0.99973</v>
      </c>
      <c r="AY41" s="180"/>
      <c r="AZ41" s="174">
        <v>0.00027</v>
      </c>
      <c r="BA41" s="180"/>
      <c r="BB41" s="174">
        <v>0.00026</v>
      </c>
      <c r="BC41" s="180"/>
      <c r="BD41" s="175">
        <v>64.09</v>
      </c>
      <c r="BE41" s="180"/>
      <c r="BF41" s="171">
        <v>99375</v>
      </c>
      <c r="BG41" s="181"/>
      <c r="BH41" s="177">
        <v>6369943</v>
      </c>
      <c r="BI41" s="178"/>
    </row>
    <row r="42" spans="2:61" ht="14.25">
      <c r="B42" s="75" t="s">
        <v>42</v>
      </c>
      <c r="C42" s="79" t="s">
        <v>145</v>
      </c>
      <c r="D42" s="39" t="s">
        <v>145</v>
      </c>
      <c r="E42" s="39" t="s">
        <v>145</v>
      </c>
      <c r="F42" s="39" t="s">
        <v>145</v>
      </c>
      <c r="G42" s="39" t="s">
        <v>145</v>
      </c>
      <c r="H42" s="77" t="s">
        <v>146</v>
      </c>
      <c r="I42" s="315">
        <f t="shared" si="12"/>
        <v>0</v>
      </c>
      <c r="J42" s="73" t="e">
        <f t="shared" si="13"/>
        <v>#VALUE!</v>
      </c>
      <c r="K42" s="40" t="e">
        <f t="shared" si="22"/>
        <v>#VALUE!</v>
      </c>
      <c r="L42" s="41">
        <v>0.4599742125621661</v>
      </c>
      <c r="M42" s="21" t="e">
        <f t="shared" si="14"/>
        <v>#VALUE!</v>
      </c>
      <c r="N42" s="21" t="e">
        <f t="shared" si="15"/>
        <v>#VALUE!</v>
      </c>
      <c r="O42" s="46" t="e">
        <f t="shared" si="21"/>
        <v>#VALUE!</v>
      </c>
      <c r="P42" s="21" t="e">
        <f t="shared" si="16"/>
        <v>#VALUE!</v>
      </c>
      <c r="Q42" s="21">
        <f t="shared" si="17"/>
        <v>0.5400257874378339</v>
      </c>
      <c r="R42" s="21" t="e">
        <f t="shared" si="23"/>
        <v>#VALUE!</v>
      </c>
      <c r="S42" s="21" t="e">
        <f t="shared" si="24"/>
        <v>#VALUE!</v>
      </c>
      <c r="T42" s="46" t="e">
        <f t="shared" si="18"/>
        <v>#VALUE!</v>
      </c>
      <c r="U42" s="21" t="e">
        <f t="shared" si="19"/>
        <v>#VALUE!</v>
      </c>
      <c r="V42" s="266" t="e">
        <f t="shared" si="20"/>
        <v>#VALUE!</v>
      </c>
      <c r="W42" s="78" t="s">
        <v>42</v>
      </c>
      <c r="X42" s="14"/>
      <c r="Y42" s="14"/>
      <c r="Z42" s="169">
        <v>22</v>
      </c>
      <c r="AA42" s="179"/>
      <c r="AB42" s="171">
        <v>99026</v>
      </c>
      <c r="AC42" s="180"/>
      <c r="AD42" s="173">
        <v>66</v>
      </c>
      <c r="AE42" s="180"/>
      <c r="AF42" s="174">
        <v>0.99933</v>
      </c>
      <c r="AG42" s="180"/>
      <c r="AH42" s="174">
        <v>0.00067</v>
      </c>
      <c r="AI42" s="180"/>
      <c r="AJ42" s="174">
        <v>0.00066</v>
      </c>
      <c r="AK42" s="180"/>
      <c r="AL42" s="175">
        <v>56.4</v>
      </c>
      <c r="AM42" s="180"/>
      <c r="AN42" s="171">
        <v>98993</v>
      </c>
      <c r="AO42" s="181"/>
      <c r="AP42" s="177">
        <v>5585361</v>
      </c>
      <c r="AQ42" s="178"/>
      <c r="AR42" s="169">
        <v>22</v>
      </c>
      <c r="AS42" s="179"/>
      <c r="AT42" s="171">
        <v>99361</v>
      </c>
      <c r="AU42" s="180"/>
      <c r="AV42" s="173">
        <v>28</v>
      </c>
      <c r="AW42" s="180"/>
      <c r="AX42" s="174">
        <v>0.99972</v>
      </c>
      <c r="AY42" s="180"/>
      <c r="AZ42" s="174">
        <v>0.00028</v>
      </c>
      <c r="BA42" s="180"/>
      <c r="BB42" s="174">
        <v>0.00028</v>
      </c>
      <c r="BC42" s="180"/>
      <c r="BD42" s="175">
        <v>63.11</v>
      </c>
      <c r="BE42" s="180"/>
      <c r="BF42" s="171">
        <v>99347</v>
      </c>
      <c r="BG42" s="181"/>
      <c r="BH42" s="177">
        <v>6270568</v>
      </c>
      <c r="BI42" s="178"/>
    </row>
    <row r="43" spans="2:61" ht="14.25">
      <c r="B43" s="75" t="s">
        <v>43</v>
      </c>
      <c r="C43" s="79" t="s">
        <v>145</v>
      </c>
      <c r="D43" s="39" t="s">
        <v>145</v>
      </c>
      <c r="E43" s="39" t="s">
        <v>145</v>
      </c>
      <c r="F43" s="39" t="s">
        <v>145</v>
      </c>
      <c r="G43" s="39" t="s">
        <v>145</v>
      </c>
      <c r="H43" s="77" t="s">
        <v>146</v>
      </c>
      <c r="I43" s="315">
        <f t="shared" si="12"/>
        <v>0</v>
      </c>
      <c r="J43" s="73" t="e">
        <f t="shared" si="13"/>
        <v>#VALUE!</v>
      </c>
      <c r="K43" s="40" t="e">
        <f t="shared" si="22"/>
        <v>#VALUE!</v>
      </c>
      <c r="L43" s="41">
        <v>0.4543236767588761</v>
      </c>
      <c r="M43" s="21" t="e">
        <f t="shared" si="14"/>
        <v>#VALUE!</v>
      </c>
      <c r="N43" s="21" t="e">
        <f t="shared" si="15"/>
        <v>#VALUE!</v>
      </c>
      <c r="O43" s="46" t="e">
        <f t="shared" si="21"/>
        <v>#VALUE!</v>
      </c>
      <c r="P43" s="21" t="e">
        <f t="shared" si="16"/>
        <v>#VALUE!</v>
      </c>
      <c r="Q43" s="21">
        <f t="shared" si="17"/>
        <v>0.5456763232411239</v>
      </c>
      <c r="R43" s="21" t="e">
        <f t="shared" si="23"/>
        <v>#VALUE!</v>
      </c>
      <c r="S43" s="21" t="e">
        <f t="shared" si="24"/>
        <v>#VALUE!</v>
      </c>
      <c r="T43" s="46" t="e">
        <f t="shared" si="18"/>
        <v>#VALUE!</v>
      </c>
      <c r="U43" s="21" t="e">
        <f t="shared" si="19"/>
        <v>#VALUE!</v>
      </c>
      <c r="V43" s="266" t="e">
        <f t="shared" si="20"/>
        <v>#VALUE!</v>
      </c>
      <c r="W43" s="78" t="s">
        <v>43</v>
      </c>
      <c r="X43" s="14"/>
      <c r="Y43" s="14"/>
      <c r="Z43" s="169">
        <v>23</v>
      </c>
      <c r="AA43" s="179"/>
      <c r="AB43" s="171">
        <v>98960</v>
      </c>
      <c r="AC43" s="180"/>
      <c r="AD43" s="173">
        <v>68</v>
      </c>
      <c r="AE43" s="180"/>
      <c r="AF43" s="174">
        <v>0.99931</v>
      </c>
      <c r="AG43" s="180"/>
      <c r="AH43" s="174">
        <v>0.00069</v>
      </c>
      <c r="AI43" s="180"/>
      <c r="AJ43" s="174">
        <v>0.00068</v>
      </c>
      <c r="AK43" s="180"/>
      <c r="AL43" s="175">
        <v>55.44</v>
      </c>
      <c r="AM43" s="180"/>
      <c r="AN43" s="171">
        <v>98926</v>
      </c>
      <c r="AO43" s="181"/>
      <c r="AP43" s="177">
        <v>5486368</v>
      </c>
      <c r="AQ43" s="178"/>
      <c r="AR43" s="169">
        <v>23</v>
      </c>
      <c r="AS43" s="179"/>
      <c r="AT43" s="171">
        <v>99333</v>
      </c>
      <c r="AU43" s="180"/>
      <c r="AV43" s="173">
        <v>30</v>
      </c>
      <c r="AW43" s="180"/>
      <c r="AX43" s="174">
        <v>0.9997</v>
      </c>
      <c r="AY43" s="180"/>
      <c r="AZ43" s="174">
        <v>0.0003</v>
      </c>
      <c r="BA43" s="180"/>
      <c r="BB43" s="174">
        <v>0.00029</v>
      </c>
      <c r="BC43" s="180"/>
      <c r="BD43" s="175">
        <v>62.13</v>
      </c>
      <c r="BE43" s="180"/>
      <c r="BF43" s="171">
        <v>99319</v>
      </c>
      <c r="BG43" s="181"/>
      <c r="BH43" s="177">
        <v>6171221</v>
      </c>
      <c r="BI43" s="178"/>
    </row>
    <row r="44" spans="2:61" ht="14.25">
      <c r="B44" s="75" t="s">
        <v>44</v>
      </c>
      <c r="C44" s="79" t="s">
        <v>145</v>
      </c>
      <c r="D44" s="39" t="s">
        <v>145</v>
      </c>
      <c r="E44" s="39" t="s">
        <v>145</v>
      </c>
      <c r="F44" s="39" t="s">
        <v>145</v>
      </c>
      <c r="G44" s="39" t="s">
        <v>145</v>
      </c>
      <c r="H44" s="77" t="s">
        <v>146</v>
      </c>
      <c r="I44" s="315">
        <f t="shared" si="12"/>
        <v>0</v>
      </c>
      <c r="J44" s="73" t="e">
        <f t="shared" si="13"/>
        <v>#VALUE!</v>
      </c>
      <c r="K44" s="40" t="e">
        <f t="shared" si="22"/>
        <v>#VALUE!</v>
      </c>
      <c r="L44" s="41">
        <v>0.46521566025215666</v>
      </c>
      <c r="M44" s="21" t="e">
        <f t="shared" si="14"/>
        <v>#VALUE!</v>
      </c>
      <c r="N44" s="21" t="e">
        <f t="shared" si="15"/>
        <v>#VALUE!</v>
      </c>
      <c r="O44" s="46" t="e">
        <f t="shared" si="21"/>
        <v>#VALUE!</v>
      </c>
      <c r="P44" s="21" t="e">
        <f t="shared" si="16"/>
        <v>#VALUE!</v>
      </c>
      <c r="Q44" s="21">
        <f t="shared" si="17"/>
        <v>0.5347843397478433</v>
      </c>
      <c r="R44" s="21" t="e">
        <f t="shared" si="23"/>
        <v>#VALUE!</v>
      </c>
      <c r="S44" s="21" t="e">
        <f t="shared" si="24"/>
        <v>#VALUE!</v>
      </c>
      <c r="T44" s="49" t="e">
        <f t="shared" si="18"/>
        <v>#VALUE!</v>
      </c>
      <c r="U44" s="21" t="e">
        <f t="shared" si="19"/>
        <v>#VALUE!</v>
      </c>
      <c r="V44" s="266" t="e">
        <f t="shared" si="20"/>
        <v>#VALUE!</v>
      </c>
      <c r="W44" s="78" t="s">
        <v>44</v>
      </c>
      <c r="X44" s="14"/>
      <c r="Y44" s="14"/>
      <c r="Z44" s="169">
        <v>24</v>
      </c>
      <c r="AA44" s="179"/>
      <c r="AB44" s="171">
        <v>98892</v>
      </c>
      <c r="AC44" s="180"/>
      <c r="AD44" s="173">
        <v>68</v>
      </c>
      <c r="AE44" s="180"/>
      <c r="AF44" s="174">
        <v>0.99931</v>
      </c>
      <c r="AG44" s="180"/>
      <c r="AH44" s="174">
        <v>0.00069</v>
      </c>
      <c r="AI44" s="180"/>
      <c r="AJ44" s="174">
        <v>0.00069</v>
      </c>
      <c r="AK44" s="180"/>
      <c r="AL44" s="175">
        <v>54.48</v>
      </c>
      <c r="AM44" s="180"/>
      <c r="AN44" s="171">
        <v>98857</v>
      </c>
      <c r="AO44" s="181"/>
      <c r="AP44" s="177">
        <v>5387442</v>
      </c>
      <c r="AQ44" s="178"/>
      <c r="AR44" s="169">
        <v>24</v>
      </c>
      <c r="AS44" s="179"/>
      <c r="AT44" s="171">
        <v>99304</v>
      </c>
      <c r="AU44" s="180"/>
      <c r="AV44" s="173">
        <v>30</v>
      </c>
      <c r="AW44" s="180"/>
      <c r="AX44" s="174">
        <v>0.9997</v>
      </c>
      <c r="AY44" s="180"/>
      <c r="AZ44" s="174">
        <v>0.0003</v>
      </c>
      <c r="BA44" s="180"/>
      <c r="BB44" s="174">
        <v>0.0003</v>
      </c>
      <c r="BC44" s="180"/>
      <c r="BD44" s="175">
        <v>61.14</v>
      </c>
      <c r="BE44" s="180"/>
      <c r="BF44" s="171">
        <v>99289</v>
      </c>
      <c r="BG44" s="181"/>
      <c r="BH44" s="177">
        <v>6071903</v>
      </c>
      <c r="BI44" s="178"/>
    </row>
    <row r="45" spans="2:61" ht="15" thickBot="1">
      <c r="B45" s="80" t="s">
        <v>45</v>
      </c>
      <c r="C45" s="81" t="s">
        <v>145</v>
      </c>
      <c r="D45" s="52" t="s">
        <v>145</v>
      </c>
      <c r="E45" s="52" t="s">
        <v>145</v>
      </c>
      <c r="F45" s="52" t="s">
        <v>145</v>
      </c>
      <c r="G45" s="52" t="s">
        <v>145</v>
      </c>
      <c r="H45" s="82" t="s">
        <v>146</v>
      </c>
      <c r="I45" s="316">
        <f t="shared" si="12"/>
        <v>0</v>
      </c>
      <c r="J45" s="83" t="e">
        <f t="shared" si="13"/>
        <v>#VALUE!</v>
      </c>
      <c r="K45" s="40" t="e">
        <f t="shared" si="22"/>
        <v>#VALUE!</v>
      </c>
      <c r="L45" s="84" t="s">
        <v>52</v>
      </c>
      <c r="M45" s="67"/>
      <c r="N45" s="67"/>
      <c r="O45" s="85" t="e">
        <f t="shared" si="21"/>
        <v>#VALUE!</v>
      </c>
      <c r="P45" s="67" t="e">
        <f>O45</f>
        <v>#VALUE!</v>
      </c>
      <c r="Q45" s="67"/>
      <c r="R45" s="67"/>
      <c r="S45" s="86" t="e">
        <f>T91*T44</f>
        <v>#VALUE!</v>
      </c>
      <c r="T45" s="85" t="e">
        <f>S45</f>
        <v>#VALUE!</v>
      </c>
      <c r="U45" s="67" t="e">
        <f>T45</f>
        <v>#VALUE!</v>
      </c>
      <c r="V45" s="274" t="e">
        <f t="shared" si="20"/>
        <v>#VALUE!</v>
      </c>
      <c r="W45" s="87" t="s">
        <v>45</v>
      </c>
      <c r="X45" s="14"/>
      <c r="Y45" s="14"/>
      <c r="Z45" s="169"/>
      <c r="AA45" s="179"/>
      <c r="AB45" s="171"/>
      <c r="AC45" s="180"/>
      <c r="AD45" s="173"/>
      <c r="AE45" s="180"/>
      <c r="AF45" s="174"/>
      <c r="AG45" s="180"/>
      <c r="AH45" s="174"/>
      <c r="AI45" s="180"/>
      <c r="AJ45" s="174"/>
      <c r="AK45" s="180"/>
      <c r="AL45" s="175"/>
      <c r="AM45" s="180"/>
      <c r="AN45" s="171"/>
      <c r="AO45" s="181"/>
      <c r="AP45" s="177"/>
      <c r="AQ45" s="178"/>
      <c r="AR45" s="169"/>
      <c r="AS45" s="179"/>
      <c r="AT45" s="171"/>
      <c r="AU45" s="180"/>
      <c r="AV45" s="173"/>
      <c r="AW45" s="180"/>
      <c r="AX45" s="174"/>
      <c r="AY45" s="180"/>
      <c r="AZ45" s="174"/>
      <c r="BA45" s="180"/>
      <c r="BB45" s="174"/>
      <c r="BC45" s="180"/>
      <c r="BD45" s="175"/>
      <c r="BE45" s="180"/>
      <c r="BF45" s="171"/>
      <c r="BG45" s="181"/>
      <c r="BH45" s="177"/>
      <c r="BI45" s="178"/>
    </row>
    <row r="46" spans="2:61" ht="15" thickBot="1" thickTop="1">
      <c r="B46" s="57" t="s">
        <v>46</v>
      </c>
      <c r="C46" s="321">
        <f aca="true" t="shared" si="25" ref="C46:I46">SUM(C27:C45)</f>
        <v>0</v>
      </c>
      <c r="D46" s="322">
        <f t="shared" si="25"/>
        <v>0</v>
      </c>
      <c r="E46" s="323">
        <f t="shared" si="25"/>
        <v>0</v>
      </c>
      <c r="F46" s="323">
        <f t="shared" si="25"/>
        <v>0</v>
      </c>
      <c r="G46" s="323">
        <f t="shared" si="25"/>
        <v>0</v>
      </c>
      <c r="H46" s="319">
        <f t="shared" si="25"/>
        <v>0</v>
      </c>
      <c r="I46" s="320">
        <f t="shared" si="25"/>
        <v>0</v>
      </c>
      <c r="J46" s="14"/>
      <c r="K46" s="88" t="s">
        <v>53</v>
      </c>
      <c r="L46" s="14"/>
      <c r="M46" s="14"/>
      <c r="N46" s="14"/>
      <c r="O46" s="14"/>
      <c r="P46" s="14"/>
      <c r="Q46" s="14"/>
      <c r="R46" s="2" t="s">
        <v>54</v>
      </c>
      <c r="S46" s="89" t="s">
        <v>55</v>
      </c>
      <c r="T46" s="14"/>
      <c r="U46" s="14"/>
      <c r="V46" s="14"/>
      <c r="W46" s="90" t="s">
        <v>53</v>
      </c>
      <c r="X46" s="14"/>
      <c r="Y46" s="14"/>
      <c r="Z46" s="169">
        <v>25</v>
      </c>
      <c r="AA46" s="179"/>
      <c r="AB46" s="183">
        <v>98823</v>
      </c>
      <c r="AC46" s="180"/>
      <c r="AD46" s="173">
        <v>67</v>
      </c>
      <c r="AE46" s="180"/>
      <c r="AF46" s="174">
        <v>0.99932</v>
      </c>
      <c r="AG46" s="180"/>
      <c r="AH46" s="174">
        <v>0.00068</v>
      </c>
      <c r="AI46" s="180"/>
      <c r="AJ46" s="174">
        <v>0.00069</v>
      </c>
      <c r="AK46" s="180"/>
      <c r="AL46" s="175">
        <v>53.52</v>
      </c>
      <c r="AM46" s="180"/>
      <c r="AN46" s="171">
        <v>98789</v>
      </c>
      <c r="AO46" s="181"/>
      <c r="AP46" s="113">
        <v>5288585</v>
      </c>
      <c r="AQ46" s="178"/>
      <c r="AR46" s="169">
        <v>25</v>
      </c>
      <c r="AS46" s="179"/>
      <c r="AT46" s="183">
        <v>99273</v>
      </c>
      <c r="AU46" s="180"/>
      <c r="AV46" s="173">
        <v>31</v>
      </c>
      <c r="AW46" s="180"/>
      <c r="AX46" s="174">
        <v>0.99969</v>
      </c>
      <c r="AY46" s="180"/>
      <c r="AZ46" s="174">
        <v>0.00031</v>
      </c>
      <c r="BA46" s="180"/>
      <c r="BB46" s="174">
        <v>0.00031</v>
      </c>
      <c r="BC46" s="180"/>
      <c r="BD46" s="175">
        <v>60.16</v>
      </c>
      <c r="BE46" s="180"/>
      <c r="BF46" s="171">
        <v>99258</v>
      </c>
      <c r="BG46" s="181"/>
      <c r="BH46" s="113">
        <v>5972614</v>
      </c>
      <c r="BI46" s="178"/>
    </row>
    <row r="47" spans="26:61" ht="14.25" thickTop="1">
      <c r="Z47" s="169">
        <v>26</v>
      </c>
      <c r="AA47" s="179"/>
      <c r="AB47" s="171">
        <v>98756</v>
      </c>
      <c r="AC47" s="180"/>
      <c r="AD47" s="173">
        <v>65</v>
      </c>
      <c r="AE47" s="180"/>
      <c r="AF47" s="174">
        <v>0.99934</v>
      </c>
      <c r="AG47" s="180"/>
      <c r="AH47" s="174">
        <v>0.00066</v>
      </c>
      <c r="AI47" s="180"/>
      <c r="AJ47" s="174">
        <v>0.00067</v>
      </c>
      <c r="AK47" s="180"/>
      <c r="AL47" s="175">
        <v>52.55</v>
      </c>
      <c r="AM47" s="180"/>
      <c r="AN47" s="171">
        <v>98723</v>
      </c>
      <c r="AO47" s="181"/>
      <c r="AP47" s="177">
        <v>5189795</v>
      </c>
      <c r="AQ47" s="178"/>
      <c r="AR47" s="169">
        <v>26</v>
      </c>
      <c r="AS47" s="179"/>
      <c r="AT47" s="171">
        <v>99243</v>
      </c>
      <c r="AU47" s="180"/>
      <c r="AV47" s="173">
        <v>31</v>
      </c>
      <c r="AW47" s="180"/>
      <c r="AX47" s="174">
        <v>0.99969</v>
      </c>
      <c r="AY47" s="180"/>
      <c r="AZ47" s="174">
        <v>0.00031</v>
      </c>
      <c r="BA47" s="180"/>
      <c r="BB47" s="174">
        <v>0.00031</v>
      </c>
      <c r="BC47" s="180"/>
      <c r="BD47" s="175">
        <v>59.18</v>
      </c>
      <c r="BE47" s="180"/>
      <c r="BF47" s="171">
        <v>99227</v>
      </c>
      <c r="BG47" s="181"/>
      <c r="BH47" s="177">
        <v>5873356</v>
      </c>
      <c r="BI47" s="178"/>
    </row>
    <row r="48" spans="26:61" ht="13.5">
      <c r="Z48" s="169">
        <v>27</v>
      </c>
      <c r="AA48" s="179"/>
      <c r="AB48" s="171">
        <v>98691</v>
      </c>
      <c r="AC48" s="180"/>
      <c r="AD48" s="173">
        <v>64</v>
      </c>
      <c r="AE48" s="180"/>
      <c r="AF48" s="174">
        <v>0.99935</v>
      </c>
      <c r="AG48" s="180"/>
      <c r="AH48" s="174">
        <v>0.00065</v>
      </c>
      <c r="AI48" s="180"/>
      <c r="AJ48" s="174">
        <v>0.00065</v>
      </c>
      <c r="AK48" s="180"/>
      <c r="AL48" s="175">
        <v>51.59</v>
      </c>
      <c r="AM48" s="180"/>
      <c r="AN48" s="171">
        <v>98659</v>
      </c>
      <c r="AO48" s="181"/>
      <c r="AP48" s="177">
        <v>5091072</v>
      </c>
      <c r="AQ48" s="178"/>
      <c r="AR48" s="169">
        <v>27</v>
      </c>
      <c r="AS48" s="179"/>
      <c r="AT48" s="171">
        <v>99212</v>
      </c>
      <c r="AU48" s="180"/>
      <c r="AV48" s="173">
        <v>32</v>
      </c>
      <c r="AW48" s="180"/>
      <c r="AX48" s="174">
        <v>0.99968</v>
      </c>
      <c r="AY48" s="180"/>
      <c r="AZ48" s="174">
        <v>0.00032</v>
      </c>
      <c r="BA48" s="180"/>
      <c r="BB48" s="174">
        <v>0.00032</v>
      </c>
      <c r="BC48" s="180"/>
      <c r="BD48" s="175">
        <v>58.2</v>
      </c>
      <c r="BE48" s="180"/>
      <c r="BF48" s="171">
        <v>99196</v>
      </c>
      <c r="BG48" s="181"/>
      <c r="BH48" s="177">
        <v>5774128</v>
      </c>
      <c r="BI48" s="178"/>
    </row>
    <row r="49" spans="1:61" ht="14.25" thickBot="1">
      <c r="A49" s="93" t="s">
        <v>63</v>
      </c>
      <c r="B49" s="94" t="s">
        <v>64</v>
      </c>
      <c r="P49" s="95" t="s">
        <v>65</v>
      </c>
      <c r="Q49" s="95"/>
      <c r="R49" s="95"/>
      <c r="S49" s="95" t="s">
        <v>66</v>
      </c>
      <c r="T49" s="95" t="s">
        <v>67</v>
      </c>
      <c r="U49" s="95"/>
      <c r="Z49" s="169">
        <v>28</v>
      </c>
      <c r="AA49" s="179"/>
      <c r="AB49" s="171">
        <v>98626</v>
      </c>
      <c r="AC49" s="180"/>
      <c r="AD49" s="173">
        <v>66</v>
      </c>
      <c r="AE49" s="180"/>
      <c r="AF49" s="174">
        <v>0.99933</v>
      </c>
      <c r="AG49" s="180"/>
      <c r="AH49" s="174">
        <v>0.00067</v>
      </c>
      <c r="AI49" s="180"/>
      <c r="AJ49" s="174">
        <v>0.00066</v>
      </c>
      <c r="AK49" s="180"/>
      <c r="AL49" s="175">
        <v>50.62</v>
      </c>
      <c r="AM49" s="180"/>
      <c r="AN49" s="171">
        <v>98594</v>
      </c>
      <c r="AO49" s="181"/>
      <c r="AP49" s="177">
        <v>4992413</v>
      </c>
      <c r="AQ49" s="178"/>
      <c r="AR49" s="169">
        <v>28</v>
      </c>
      <c r="AS49" s="179"/>
      <c r="AT49" s="171">
        <v>99180</v>
      </c>
      <c r="AU49" s="180"/>
      <c r="AV49" s="173">
        <v>34</v>
      </c>
      <c r="AW49" s="180"/>
      <c r="AX49" s="174">
        <v>0.99966</v>
      </c>
      <c r="AY49" s="180"/>
      <c r="AZ49" s="174">
        <v>0.00034</v>
      </c>
      <c r="BA49" s="180"/>
      <c r="BB49" s="174">
        <v>0.00033</v>
      </c>
      <c r="BC49" s="180"/>
      <c r="BD49" s="175">
        <v>57.22</v>
      </c>
      <c r="BE49" s="180"/>
      <c r="BF49" s="171">
        <v>99163</v>
      </c>
      <c r="BG49" s="181"/>
      <c r="BH49" s="177">
        <v>5674932</v>
      </c>
      <c r="BI49" s="178"/>
    </row>
    <row r="50" spans="1:61" ht="15" thickBot="1" thickTop="1">
      <c r="A50" s="3" t="s">
        <v>68</v>
      </c>
      <c r="B50" s="3" t="s">
        <v>69</v>
      </c>
      <c r="C50" s="3" t="s">
        <v>21</v>
      </c>
      <c r="D50" s="3"/>
      <c r="E50" s="3" t="s">
        <v>70</v>
      </c>
      <c r="P50" s="96" t="s">
        <v>71</v>
      </c>
      <c r="Q50" s="97"/>
      <c r="R50" s="98" t="s">
        <v>72</v>
      </c>
      <c r="S50" s="4"/>
      <c r="T50" s="99"/>
      <c r="U50" s="100"/>
      <c r="Z50" s="169">
        <v>29</v>
      </c>
      <c r="AA50" s="179"/>
      <c r="AB50" s="171">
        <v>98560</v>
      </c>
      <c r="AC50" s="180"/>
      <c r="AD50" s="173">
        <v>70</v>
      </c>
      <c r="AE50" s="180"/>
      <c r="AF50" s="174">
        <v>0.99929</v>
      </c>
      <c r="AG50" s="180"/>
      <c r="AH50" s="174">
        <v>0.00071</v>
      </c>
      <c r="AI50" s="180"/>
      <c r="AJ50" s="174">
        <v>0.00069</v>
      </c>
      <c r="AK50" s="180"/>
      <c r="AL50" s="175">
        <v>49.65</v>
      </c>
      <c r="AM50" s="180"/>
      <c r="AN50" s="171">
        <v>98525</v>
      </c>
      <c r="AO50" s="181"/>
      <c r="AP50" s="177">
        <v>4893820</v>
      </c>
      <c r="AQ50" s="178"/>
      <c r="AR50" s="169">
        <v>29</v>
      </c>
      <c r="AS50" s="179"/>
      <c r="AT50" s="171">
        <v>99146</v>
      </c>
      <c r="AU50" s="180"/>
      <c r="AV50" s="173">
        <v>36</v>
      </c>
      <c r="AW50" s="180"/>
      <c r="AX50" s="174">
        <v>0.99964</v>
      </c>
      <c r="AY50" s="180"/>
      <c r="AZ50" s="174">
        <v>0.00036</v>
      </c>
      <c r="BA50" s="180"/>
      <c r="BB50" s="174">
        <v>0.00035</v>
      </c>
      <c r="BC50" s="180"/>
      <c r="BD50" s="175">
        <v>56.24</v>
      </c>
      <c r="BE50" s="180"/>
      <c r="BF50" s="171">
        <v>99128</v>
      </c>
      <c r="BG50" s="181"/>
      <c r="BH50" s="177">
        <v>5575769</v>
      </c>
      <c r="BI50" s="178"/>
    </row>
    <row r="51" spans="1:61" ht="15" thickBot="1" thickTop="1">
      <c r="A51" s="96" t="s">
        <v>22</v>
      </c>
      <c r="B51" s="101" t="s">
        <v>73</v>
      </c>
      <c r="C51" s="102" t="s">
        <v>74</v>
      </c>
      <c r="D51" s="103"/>
      <c r="E51" s="97" t="s">
        <v>75</v>
      </c>
      <c r="F51" s="103"/>
      <c r="G51" s="97" t="s">
        <v>76</v>
      </c>
      <c r="H51" s="97" t="s">
        <v>77</v>
      </c>
      <c r="I51" s="97" t="s">
        <v>78</v>
      </c>
      <c r="J51" s="103"/>
      <c r="K51" s="97" t="s">
        <v>79</v>
      </c>
      <c r="L51" s="103"/>
      <c r="M51" s="104"/>
      <c r="N51" s="105" t="s">
        <v>80</v>
      </c>
      <c r="P51" s="106" t="s">
        <v>22</v>
      </c>
      <c r="Q51" s="107" t="s">
        <v>73</v>
      </c>
      <c r="R51" s="108" t="s">
        <v>74</v>
      </c>
      <c r="S51" s="109" t="s">
        <v>81</v>
      </c>
      <c r="T51" s="15" t="s">
        <v>82</v>
      </c>
      <c r="U51" s="110"/>
      <c r="Z51" s="169"/>
      <c r="AA51" s="179"/>
      <c r="AB51" s="171"/>
      <c r="AC51" s="180"/>
      <c r="AD51" s="173"/>
      <c r="AE51" s="180"/>
      <c r="AF51" s="174"/>
      <c r="AG51" s="180"/>
      <c r="AH51" s="174"/>
      <c r="AI51" s="180"/>
      <c r="AJ51" s="174"/>
      <c r="AK51" s="180"/>
      <c r="AL51" s="175"/>
      <c r="AM51" s="180"/>
      <c r="AN51" s="171"/>
      <c r="AO51" s="181"/>
      <c r="AP51" s="177"/>
      <c r="AQ51" s="178"/>
      <c r="AR51" s="169"/>
      <c r="AS51" s="179"/>
      <c r="AT51" s="171"/>
      <c r="AU51" s="180"/>
      <c r="AV51" s="173"/>
      <c r="AW51" s="180"/>
      <c r="AX51" s="174"/>
      <c r="AY51" s="180"/>
      <c r="AZ51" s="174"/>
      <c r="BA51" s="180"/>
      <c r="BB51" s="174"/>
      <c r="BC51" s="180"/>
      <c r="BD51" s="175"/>
      <c r="BE51" s="180"/>
      <c r="BF51" s="171"/>
      <c r="BG51" s="181"/>
      <c r="BH51" s="177"/>
      <c r="BI51" s="178"/>
    </row>
    <row r="52" spans="1:61" ht="14.25" thickTop="1">
      <c r="A52" s="111">
        <v>0</v>
      </c>
      <c r="B52" s="112">
        <v>100000</v>
      </c>
      <c r="C52" s="113">
        <v>7772430</v>
      </c>
      <c r="D52" s="103"/>
      <c r="E52" s="103">
        <f aca="true" t="shared" si="26" ref="E52:E69">+C52-C53</f>
        <v>99720</v>
      </c>
      <c r="F52" s="103"/>
      <c r="G52" s="103">
        <f aca="true" t="shared" si="27" ref="G52:G69">+B53</f>
        <v>99655</v>
      </c>
      <c r="H52" s="103">
        <f aca="true" t="shared" si="28" ref="H52:H69">+B52-B53</f>
        <v>345</v>
      </c>
      <c r="I52" s="103">
        <f>+E52-G52</f>
        <v>65</v>
      </c>
      <c r="J52" s="103"/>
      <c r="K52" s="114">
        <f>+I52/H52</f>
        <v>0.18840579710144928</v>
      </c>
      <c r="L52" s="103"/>
      <c r="M52" s="104"/>
      <c r="N52" s="115">
        <v>0.8115942028985508</v>
      </c>
      <c r="P52" s="116">
        <v>0</v>
      </c>
      <c r="Q52" s="117">
        <v>100000</v>
      </c>
      <c r="R52" s="113">
        <v>7772430</v>
      </c>
      <c r="S52" s="4"/>
      <c r="T52" s="99"/>
      <c r="U52" s="100"/>
      <c r="Z52" s="169">
        <v>30</v>
      </c>
      <c r="AA52" s="179"/>
      <c r="AB52" s="183">
        <v>98490</v>
      </c>
      <c r="AC52" s="180"/>
      <c r="AD52" s="173">
        <v>76</v>
      </c>
      <c r="AE52" s="180"/>
      <c r="AF52" s="174">
        <v>0.99923</v>
      </c>
      <c r="AG52" s="180"/>
      <c r="AH52" s="174">
        <v>0.00077</v>
      </c>
      <c r="AI52" s="180"/>
      <c r="AJ52" s="174">
        <v>0.00074</v>
      </c>
      <c r="AK52" s="180"/>
      <c r="AL52" s="175">
        <v>48.69</v>
      </c>
      <c r="AM52" s="180"/>
      <c r="AN52" s="171">
        <v>98452</v>
      </c>
      <c r="AO52" s="181"/>
      <c r="AP52" s="113">
        <v>4795294</v>
      </c>
      <c r="AQ52" s="178"/>
      <c r="AR52" s="169">
        <v>30</v>
      </c>
      <c r="AS52" s="179"/>
      <c r="AT52" s="183">
        <v>99110</v>
      </c>
      <c r="AU52" s="180"/>
      <c r="AV52" s="173">
        <v>38</v>
      </c>
      <c r="AW52" s="180"/>
      <c r="AX52" s="174">
        <v>0.99962</v>
      </c>
      <c r="AY52" s="180"/>
      <c r="AZ52" s="174">
        <v>0.00038</v>
      </c>
      <c r="BA52" s="180"/>
      <c r="BB52" s="174">
        <v>0.00037</v>
      </c>
      <c r="BC52" s="180"/>
      <c r="BD52" s="175">
        <v>55.26</v>
      </c>
      <c r="BE52" s="180"/>
      <c r="BF52" s="171">
        <v>99091</v>
      </c>
      <c r="BG52" s="181"/>
      <c r="BH52" s="113">
        <v>5476642</v>
      </c>
      <c r="BI52" s="178"/>
    </row>
    <row r="53" spans="1:61" ht="13.5">
      <c r="A53" s="116">
        <v>1</v>
      </c>
      <c r="B53" s="112">
        <v>99655</v>
      </c>
      <c r="C53" s="113">
        <v>7672710</v>
      </c>
      <c r="D53" s="118"/>
      <c r="E53" s="118">
        <f t="shared" si="26"/>
        <v>398290</v>
      </c>
      <c r="F53" s="118"/>
      <c r="G53" s="118">
        <f t="shared" si="27"/>
        <v>99517</v>
      </c>
      <c r="H53" s="118">
        <f t="shared" si="28"/>
        <v>138</v>
      </c>
      <c r="I53" s="118">
        <f>+E53-4*G53</f>
        <v>222</v>
      </c>
      <c r="J53" s="118"/>
      <c r="K53" s="119">
        <f>+I53/4/H53</f>
        <v>0.40217391304347827</v>
      </c>
      <c r="L53" s="118"/>
      <c r="M53" s="120"/>
      <c r="N53" s="121">
        <v>0.5978260869565217</v>
      </c>
      <c r="P53" s="116">
        <v>1</v>
      </c>
      <c r="Q53" s="112">
        <v>99655</v>
      </c>
      <c r="R53" s="113">
        <v>7672710</v>
      </c>
      <c r="S53" s="16"/>
      <c r="T53" s="122"/>
      <c r="U53" s="123"/>
      <c r="Z53" s="169">
        <v>31</v>
      </c>
      <c r="AA53" s="179"/>
      <c r="AB53" s="171">
        <v>98414</v>
      </c>
      <c r="AC53" s="180"/>
      <c r="AD53" s="173">
        <v>81</v>
      </c>
      <c r="AE53" s="180"/>
      <c r="AF53" s="174">
        <v>0.99918</v>
      </c>
      <c r="AG53" s="180"/>
      <c r="AH53" s="174">
        <v>0.00082</v>
      </c>
      <c r="AI53" s="180"/>
      <c r="AJ53" s="174">
        <v>0.0008</v>
      </c>
      <c r="AK53" s="180"/>
      <c r="AL53" s="175">
        <v>47.73</v>
      </c>
      <c r="AM53" s="180"/>
      <c r="AN53" s="171">
        <v>98374</v>
      </c>
      <c r="AO53" s="181"/>
      <c r="AP53" s="177">
        <v>4696842</v>
      </c>
      <c r="AQ53" s="178"/>
      <c r="AR53" s="169">
        <v>31</v>
      </c>
      <c r="AS53" s="179"/>
      <c r="AT53" s="171">
        <v>99071</v>
      </c>
      <c r="AU53" s="180"/>
      <c r="AV53" s="173">
        <v>40</v>
      </c>
      <c r="AW53" s="180"/>
      <c r="AX53" s="174">
        <v>0.99959</v>
      </c>
      <c r="AY53" s="180"/>
      <c r="AZ53" s="174">
        <v>0.00041</v>
      </c>
      <c r="BA53" s="180"/>
      <c r="BB53" s="174">
        <v>0.00039</v>
      </c>
      <c r="BC53" s="180"/>
      <c r="BD53" s="175">
        <v>54.28</v>
      </c>
      <c r="BE53" s="180"/>
      <c r="BF53" s="171">
        <v>99052</v>
      </c>
      <c r="BG53" s="181"/>
      <c r="BH53" s="177">
        <v>5377551</v>
      </c>
      <c r="BI53" s="178"/>
    </row>
    <row r="54" spans="1:61" ht="13.5">
      <c r="A54" s="116">
        <v>5</v>
      </c>
      <c r="B54" s="112">
        <v>99517</v>
      </c>
      <c r="C54" s="113">
        <v>7274420</v>
      </c>
      <c r="D54" s="118"/>
      <c r="E54" s="118">
        <f t="shared" si="26"/>
        <v>497390</v>
      </c>
      <c r="F54" s="118"/>
      <c r="G54" s="118">
        <f t="shared" si="27"/>
        <v>99446</v>
      </c>
      <c r="H54" s="118">
        <f t="shared" si="28"/>
        <v>71</v>
      </c>
      <c r="I54" s="118">
        <f aca="true" t="shared" si="29" ref="I54:I69">+E54-5*G54</f>
        <v>160</v>
      </c>
      <c r="J54" s="118"/>
      <c r="K54" s="119">
        <f aca="true" t="shared" si="30" ref="K54:K69">+I54/5/H54</f>
        <v>0.4507042253521127</v>
      </c>
      <c r="L54" s="118"/>
      <c r="M54" s="120"/>
      <c r="N54" s="121">
        <v>0.5492957746478873</v>
      </c>
      <c r="P54" s="116">
        <v>5</v>
      </c>
      <c r="Q54" s="112">
        <v>99517</v>
      </c>
      <c r="R54" s="113">
        <v>7274420</v>
      </c>
      <c r="S54" s="16"/>
      <c r="T54" s="122"/>
      <c r="U54" s="123"/>
      <c r="Z54" s="169">
        <v>32</v>
      </c>
      <c r="AA54" s="179"/>
      <c r="AB54" s="171">
        <v>98333</v>
      </c>
      <c r="AC54" s="180"/>
      <c r="AD54" s="173">
        <v>86</v>
      </c>
      <c r="AE54" s="180"/>
      <c r="AF54" s="174">
        <v>0.99912</v>
      </c>
      <c r="AG54" s="180"/>
      <c r="AH54" s="174">
        <v>0.00088</v>
      </c>
      <c r="AI54" s="180"/>
      <c r="AJ54" s="174">
        <v>0.00085</v>
      </c>
      <c r="AK54" s="180"/>
      <c r="AL54" s="175">
        <v>46.76</v>
      </c>
      <c r="AM54" s="180"/>
      <c r="AN54" s="171">
        <v>98290</v>
      </c>
      <c r="AO54" s="181"/>
      <c r="AP54" s="177">
        <v>4598468</v>
      </c>
      <c r="AQ54" s="178"/>
      <c r="AR54" s="169">
        <v>32</v>
      </c>
      <c r="AS54" s="179"/>
      <c r="AT54" s="171">
        <v>99031</v>
      </c>
      <c r="AU54" s="180"/>
      <c r="AV54" s="173">
        <v>43</v>
      </c>
      <c r="AW54" s="180"/>
      <c r="AX54" s="174">
        <v>0.99956</v>
      </c>
      <c r="AY54" s="180"/>
      <c r="AZ54" s="174">
        <v>0.00044</v>
      </c>
      <c r="BA54" s="180"/>
      <c r="BB54" s="174">
        <v>0.00042</v>
      </c>
      <c r="BC54" s="180"/>
      <c r="BD54" s="175">
        <v>53.3</v>
      </c>
      <c r="BE54" s="180"/>
      <c r="BF54" s="171">
        <v>99010</v>
      </c>
      <c r="BG54" s="181"/>
      <c r="BH54" s="177">
        <v>5278500</v>
      </c>
      <c r="BI54" s="178"/>
    </row>
    <row r="55" spans="1:61" ht="13.5">
      <c r="A55" s="116">
        <v>10</v>
      </c>
      <c r="B55" s="112">
        <v>99446</v>
      </c>
      <c r="C55" s="113">
        <v>6777030</v>
      </c>
      <c r="D55" s="118"/>
      <c r="E55" s="118">
        <f t="shared" si="26"/>
        <v>497081</v>
      </c>
      <c r="F55" s="118"/>
      <c r="G55" s="118">
        <f t="shared" si="27"/>
        <v>99375</v>
      </c>
      <c r="H55" s="118">
        <f t="shared" si="28"/>
        <v>71</v>
      </c>
      <c r="I55" s="118">
        <f t="shared" si="29"/>
        <v>206</v>
      </c>
      <c r="J55" s="118"/>
      <c r="K55" s="119">
        <f t="shared" si="30"/>
        <v>0.5802816901408451</v>
      </c>
      <c r="L55" s="118"/>
      <c r="M55" s="120"/>
      <c r="N55" s="121">
        <v>0.4197183098591549</v>
      </c>
      <c r="P55" s="116">
        <v>10</v>
      </c>
      <c r="Q55" s="112">
        <v>99446</v>
      </c>
      <c r="R55" s="113">
        <v>6777030</v>
      </c>
      <c r="S55" s="16"/>
      <c r="T55" s="122"/>
      <c r="U55" s="123"/>
      <c r="Z55" s="169">
        <v>33</v>
      </c>
      <c r="AA55" s="179"/>
      <c r="AB55" s="171">
        <v>98247</v>
      </c>
      <c r="AC55" s="180"/>
      <c r="AD55" s="173">
        <v>90</v>
      </c>
      <c r="AE55" s="180"/>
      <c r="AF55" s="174">
        <v>0.99908</v>
      </c>
      <c r="AG55" s="180"/>
      <c r="AH55" s="174">
        <v>0.00092</v>
      </c>
      <c r="AI55" s="180"/>
      <c r="AJ55" s="174">
        <v>0.0009</v>
      </c>
      <c r="AK55" s="180"/>
      <c r="AL55" s="175">
        <v>45.8</v>
      </c>
      <c r="AM55" s="180"/>
      <c r="AN55" s="171">
        <v>98202</v>
      </c>
      <c r="AO55" s="181"/>
      <c r="AP55" s="177">
        <v>4500178</v>
      </c>
      <c r="AQ55" s="178"/>
      <c r="AR55" s="169">
        <v>33</v>
      </c>
      <c r="AS55" s="179"/>
      <c r="AT55" s="171">
        <v>98988</v>
      </c>
      <c r="AU55" s="180"/>
      <c r="AV55" s="173">
        <v>46</v>
      </c>
      <c r="AW55" s="180"/>
      <c r="AX55" s="174">
        <v>0.99953</v>
      </c>
      <c r="AY55" s="180"/>
      <c r="AZ55" s="174">
        <v>0.00047</v>
      </c>
      <c r="BA55" s="180"/>
      <c r="BB55" s="174">
        <v>0.00045</v>
      </c>
      <c r="BC55" s="180"/>
      <c r="BD55" s="175">
        <v>52.32</v>
      </c>
      <c r="BE55" s="180"/>
      <c r="BF55" s="171">
        <v>98965</v>
      </c>
      <c r="BG55" s="181"/>
      <c r="BH55" s="177">
        <v>5179490</v>
      </c>
      <c r="BI55" s="178"/>
    </row>
    <row r="56" spans="1:61" ht="13.5">
      <c r="A56" s="116">
        <v>15</v>
      </c>
      <c r="B56" s="112">
        <v>99375</v>
      </c>
      <c r="C56" s="113">
        <v>6279949</v>
      </c>
      <c r="D56" s="118"/>
      <c r="E56" s="118">
        <f t="shared" si="26"/>
        <v>496407</v>
      </c>
      <c r="F56" s="118"/>
      <c r="G56" s="118">
        <f t="shared" si="27"/>
        <v>99153</v>
      </c>
      <c r="H56" s="118">
        <f t="shared" si="28"/>
        <v>222</v>
      </c>
      <c r="I56" s="118">
        <f t="shared" si="29"/>
        <v>642</v>
      </c>
      <c r="J56" s="118"/>
      <c r="K56" s="119">
        <f t="shared" si="30"/>
        <v>0.5783783783783784</v>
      </c>
      <c r="L56" s="118"/>
      <c r="M56" s="120"/>
      <c r="N56" s="121">
        <v>0.42162162162162165</v>
      </c>
      <c r="P56" s="116">
        <v>15</v>
      </c>
      <c r="Q56" s="112">
        <v>99375</v>
      </c>
      <c r="R56" s="113">
        <v>6279949</v>
      </c>
      <c r="S56" s="116"/>
      <c r="T56" s="118"/>
      <c r="U56" s="120"/>
      <c r="Z56" s="169">
        <v>34</v>
      </c>
      <c r="AA56" s="179"/>
      <c r="AB56" s="171">
        <v>98156</v>
      </c>
      <c r="AC56" s="180"/>
      <c r="AD56" s="173">
        <v>93</v>
      </c>
      <c r="AE56" s="180"/>
      <c r="AF56" s="174">
        <v>0.99905</v>
      </c>
      <c r="AG56" s="180"/>
      <c r="AH56" s="174">
        <v>0.00095</v>
      </c>
      <c r="AI56" s="180"/>
      <c r="AJ56" s="174">
        <v>0.00094</v>
      </c>
      <c r="AK56" s="180"/>
      <c r="AL56" s="175">
        <v>44.85</v>
      </c>
      <c r="AM56" s="180"/>
      <c r="AN56" s="171">
        <v>98110</v>
      </c>
      <c r="AO56" s="181"/>
      <c r="AP56" s="177">
        <v>4401976</v>
      </c>
      <c r="AQ56" s="178"/>
      <c r="AR56" s="169">
        <v>34</v>
      </c>
      <c r="AS56" s="179"/>
      <c r="AT56" s="171">
        <v>98942</v>
      </c>
      <c r="AU56" s="180"/>
      <c r="AV56" s="173">
        <v>49</v>
      </c>
      <c r="AW56" s="180"/>
      <c r="AX56" s="174">
        <v>0.9995</v>
      </c>
      <c r="AY56" s="180"/>
      <c r="AZ56" s="174">
        <v>0.0005</v>
      </c>
      <c r="BA56" s="180"/>
      <c r="BB56" s="174">
        <v>0.00048</v>
      </c>
      <c r="BC56" s="180"/>
      <c r="BD56" s="175">
        <v>51.35</v>
      </c>
      <c r="BE56" s="180"/>
      <c r="BF56" s="171">
        <v>98917</v>
      </c>
      <c r="BG56" s="181"/>
      <c r="BH56" s="177">
        <v>5080525</v>
      </c>
      <c r="BI56" s="178"/>
    </row>
    <row r="57" spans="1:61" ht="13.5">
      <c r="A57" s="116">
        <v>20</v>
      </c>
      <c r="B57" s="112">
        <v>99153</v>
      </c>
      <c r="C57" s="113">
        <v>5783542</v>
      </c>
      <c r="D57" s="118"/>
      <c r="E57" s="118">
        <f t="shared" si="26"/>
        <v>494957</v>
      </c>
      <c r="F57" s="118"/>
      <c r="G57" s="118">
        <f t="shared" si="27"/>
        <v>98823</v>
      </c>
      <c r="H57" s="118">
        <f t="shared" si="28"/>
        <v>330</v>
      </c>
      <c r="I57" s="118">
        <f t="shared" si="29"/>
        <v>842</v>
      </c>
      <c r="J57" s="118"/>
      <c r="K57" s="119">
        <f t="shared" si="30"/>
        <v>0.5103030303030304</v>
      </c>
      <c r="L57" s="118"/>
      <c r="M57" s="120"/>
      <c r="N57" s="121">
        <v>0.48969696969696963</v>
      </c>
      <c r="P57" s="116">
        <v>20</v>
      </c>
      <c r="Q57" s="112">
        <v>99153</v>
      </c>
      <c r="R57" s="113">
        <v>5783542</v>
      </c>
      <c r="S57" s="116"/>
      <c r="T57" s="118"/>
      <c r="U57" s="120"/>
      <c r="Z57" s="169"/>
      <c r="AA57" s="179"/>
      <c r="AB57" s="171"/>
      <c r="AC57" s="180"/>
      <c r="AD57" s="173"/>
      <c r="AE57" s="180"/>
      <c r="AF57" s="174"/>
      <c r="AG57" s="180"/>
      <c r="AH57" s="174"/>
      <c r="AI57" s="180"/>
      <c r="AJ57" s="174"/>
      <c r="AK57" s="180"/>
      <c r="AL57" s="175"/>
      <c r="AM57" s="180"/>
      <c r="AN57" s="171"/>
      <c r="AO57" s="181"/>
      <c r="AP57" s="177"/>
      <c r="AQ57" s="178"/>
      <c r="AR57" s="169"/>
      <c r="AS57" s="179"/>
      <c r="AT57" s="171"/>
      <c r="AU57" s="180"/>
      <c r="AV57" s="173"/>
      <c r="AW57" s="180"/>
      <c r="AX57" s="174"/>
      <c r="AY57" s="180"/>
      <c r="AZ57" s="174"/>
      <c r="BA57" s="180"/>
      <c r="BB57" s="174"/>
      <c r="BC57" s="180"/>
      <c r="BD57" s="175"/>
      <c r="BE57" s="180"/>
      <c r="BF57" s="171"/>
      <c r="BG57" s="181"/>
      <c r="BH57" s="177"/>
      <c r="BI57" s="178"/>
    </row>
    <row r="58" spans="1:61" ht="13.5">
      <c r="A58" s="116">
        <v>25</v>
      </c>
      <c r="B58" s="112">
        <v>98823</v>
      </c>
      <c r="C58" s="113">
        <v>5288585</v>
      </c>
      <c r="D58" s="118"/>
      <c r="E58" s="118">
        <f t="shared" si="26"/>
        <v>493291</v>
      </c>
      <c r="F58" s="118"/>
      <c r="G58" s="118">
        <f t="shared" si="27"/>
        <v>98490</v>
      </c>
      <c r="H58" s="118">
        <f t="shared" si="28"/>
        <v>333</v>
      </c>
      <c r="I58" s="118">
        <f t="shared" si="29"/>
        <v>841</v>
      </c>
      <c r="J58" s="118"/>
      <c r="K58" s="119">
        <f t="shared" si="30"/>
        <v>0.5051051051051051</v>
      </c>
      <c r="L58" s="118"/>
      <c r="M58" s="120"/>
      <c r="N58" s="121">
        <v>0.4948948948948949</v>
      </c>
      <c r="P58" s="116">
        <v>25</v>
      </c>
      <c r="Q58" s="112">
        <v>98823</v>
      </c>
      <c r="R58" s="113">
        <v>5288585</v>
      </c>
      <c r="S58" s="116"/>
      <c r="T58" s="118"/>
      <c r="U58" s="120"/>
      <c r="Z58" s="169">
        <v>35</v>
      </c>
      <c r="AA58" s="179"/>
      <c r="AB58" s="183">
        <v>98063</v>
      </c>
      <c r="AC58" s="180"/>
      <c r="AD58" s="173">
        <v>97</v>
      </c>
      <c r="AE58" s="180"/>
      <c r="AF58" s="174">
        <v>0.99901</v>
      </c>
      <c r="AG58" s="180"/>
      <c r="AH58" s="174">
        <v>0.00099</v>
      </c>
      <c r="AI58" s="180"/>
      <c r="AJ58" s="174">
        <v>0.00097</v>
      </c>
      <c r="AK58" s="180"/>
      <c r="AL58" s="175">
        <v>43.89</v>
      </c>
      <c r="AM58" s="180"/>
      <c r="AN58" s="171">
        <v>98015</v>
      </c>
      <c r="AO58" s="181"/>
      <c r="AP58" s="113">
        <v>4303866</v>
      </c>
      <c r="AQ58" s="178"/>
      <c r="AR58" s="169">
        <v>35</v>
      </c>
      <c r="AS58" s="179"/>
      <c r="AT58" s="183">
        <v>98892</v>
      </c>
      <c r="AU58" s="180"/>
      <c r="AV58" s="173">
        <v>53</v>
      </c>
      <c r="AW58" s="180"/>
      <c r="AX58" s="174">
        <v>0.99946</v>
      </c>
      <c r="AY58" s="180"/>
      <c r="AZ58" s="174">
        <v>0.00054</v>
      </c>
      <c r="BA58" s="180"/>
      <c r="BB58" s="174">
        <v>0.00052</v>
      </c>
      <c r="BC58" s="180"/>
      <c r="BD58" s="175">
        <v>50.37</v>
      </c>
      <c r="BE58" s="180"/>
      <c r="BF58" s="171">
        <v>98866</v>
      </c>
      <c r="BG58" s="181"/>
      <c r="BH58" s="113">
        <v>4981607</v>
      </c>
      <c r="BI58" s="178"/>
    </row>
    <row r="59" spans="1:61" ht="13.5">
      <c r="A59" s="116">
        <v>30</v>
      </c>
      <c r="B59" s="112">
        <v>98490</v>
      </c>
      <c r="C59" s="113">
        <v>4795294</v>
      </c>
      <c r="D59" s="118"/>
      <c r="E59" s="118">
        <f t="shared" si="26"/>
        <v>491428</v>
      </c>
      <c r="F59" s="118"/>
      <c r="G59" s="118">
        <f t="shared" si="27"/>
        <v>98063</v>
      </c>
      <c r="H59" s="118">
        <f t="shared" si="28"/>
        <v>427</v>
      </c>
      <c r="I59" s="118">
        <f t="shared" si="29"/>
        <v>1113</v>
      </c>
      <c r="J59" s="118"/>
      <c r="K59" s="119">
        <f t="shared" si="30"/>
        <v>0.521311475409836</v>
      </c>
      <c r="L59" s="118"/>
      <c r="M59" s="120"/>
      <c r="N59" s="121">
        <v>0.478688524590164</v>
      </c>
      <c r="P59" s="116">
        <v>30</v>
      </c>
      <c r="Q59" s="112">
        <v>98490</v>
      </c>
      <c r="R59" s="113">
        <v>4795294</v>
      </c>
      <c r="S59" s="116"/>
      <c r="T59" s="118"/>
      <c r="U59" s="120"/>
      <c r="Z59" s="169">
        <v>36</v>
      </c>
      <c r="AA59" s="179"/>
      <c r="AB59" s="171">
        <v>97966</v>
      </c>
      <c r="AC59" s="180"/>
      <c r="AD59" s="173">
        <v>103</v>
      </c>
      <c r="AE59" s="180"/>
      <c r="AF59" s="174">
        <v>0.99895</v>
      </c>
      <c r="AG59" s="180"/>
      <c r="AH59" s="174">
        <v>0.00105</v>
      </c>
      <c r="AI59" s="180"/>
      <c r="AJ59" s="174">
        <v>0.00102</v>
      </c>
      <c r="AK59" s="180"/>
      <c r="AL59" s="175">
        <v>42.93</v>
      </c>
      <c r="AM59" s="180"/>
      <c r="AN59" s="171">
        <v>97915</v>
      </c>
      <c r="AO59" s="181"/>
      <c r="AP59" s="177">
        <v>4205851</v>
      </c>
      <c r="AQ59" s="178"/>
      <c r="AR59" s="169">
        <v>36</v>
      </c>
      <c r="AS59" s="179"/>
      <c r="AT59" s="171">
        <v>98839</v>
      </c>
      <c r="AU59" s="180"/>
      <c r="AV59" s="173">
        <v>57</v>
      </c>
      <c r="AW59" s="180"/>
      <c r="AX59" s="174">
        <v>0.99942</v>
      </c>
      <c r="AY59" s="180"/>
      <c r="AZ59" s="174">
        <v>0.00058</v>
      </c>
      <c r="BA59" s="180"/>
      <c r="BB59" s="174">
        <v>0.00056</v>
      </c>
      <c r="BC59" s="180"/>
      <c r="BD59" s="175">
        <v>49.4</v>
      </c>
      <c r="BE59" s="180"/>
      <c r="BF59" s="171">
        <v>98811</v>
      </c>
      <c r="BG59" s="181"/>
      <c r="BH59" s="177">
        <v>4882741</v>
      </c>
      <c r="BI59" s="178"/>
    </row>
    <row r="60" spans="1:61" ht="13.5">
      <c r="A60" s="116">
        <v>35</v>
      </c>
      <c r="B60" s="112">
        <v>98063</v>
      </c>
      <c r="C60" s="113">
        <v>4303866</v>
      </c>
      <c r="D60" s="118"/>
      <c r="E60" s="118">
        <f t="shared" si="26"/>
        <v>488994</v>
      </c>
      <c r="F60" s="118"/>
      <c r="G60" s="118">
        <f t="shared" si="27"/>
        <v>97497</v>
      </c>
      <c r="H60" s="118">
        <f t="shared" si="28"/>
        <v>566</v>
      </c>
      <c r="I60" s="118">
        <f t="shared" si="29"/>
        <v>1509</v>
      </c>
      <c r="J60" s="118"/>
      <c r="K60" s="119">
        <f t="shared" si="30"/>
        <v>0.5332155477031802</v>
      </c>
      <c r="L60" s="118"/>
      <c r="M60" s="120"/>
      <c r="N60" s="121">
        <v>0.46678445229681975</v>
      </c>
      <c r="P60" s="116">
        <v>35</v>
      </c>
      <c r="Q60" s="112">
        <v>98063</v>
      </c>
      <c r="R60" s="113">
        <v>4303866</v>
      </c>
      <c r="S60" s="116"/>
      <c r="T60" s="118"/>
      <c r="U60" s="120"/>
      <c r="Z60" s="169">
        <v>37</v>
      </c>
      <c r="AA60" s="179"/>
      <c r="AB60" s="171">
        <v>97863</v>
      </c>
      <c r="AC60" s="180"/>
      <c r="AD60" s="173">
        <v>112</v>
      </c>
      <c r="AE60" s="180"/>
      <c r="AF60" s="174">
        <v>0.99886</v>
      </c>
      <c r="AG60" s="180"/>
      <c r="AH60" s="174">
        <v>0.00114</v>
      </c>
      <c r="AI60" s="180"/>
      <c r="AJ60" s="174">
        <v>0.00109</v>
      </c>
      <c r="AK60" s="180"/>
      <c r="AL60" s="175">
        <v>41.98</v>
      </c>
      <c r="AM60" s="180"/>
      <c r="AN60" s="171">
        <v>97808</v>
      </c>
      <c r="AO60" s="181"/>
      <c r="AP60" s="177">
        <v>4107935</v>
      </c>
      <c r="AQ60" s="178"/>
      <c r="AR60" s="169">
        <v>37</v>
      </c>
      <c r="AS60" s="179"/>
      <c r="AT60" s="171">
        <v>98782</v>
      </c>
      <c r="AU60" s="180"/>
      <c r="AV60" s="173">
        <v>61</v>
      </c>
      <c r="AW60" s="180"/>
      <c r="AX60" s="174">
        <v>0.99938</v>
      </c>
      <c r="AY60" s="180"/>
      <c r="AZ60" s="174">
        <v>0.00062</v>
      </c>
      <c r="BA60" s="180"/>
      <c r="BB60" s="174">
        <v>0.0006</v>
      </c>
      <c r="BC60" s="180"/>
      <c r="BD60" s="175">
        <v>48.43</v>
      </c>
      <c r="BE60" s="180"/>
      <c r="BF60" s="171">
        <v>98752</v>
      </c>
      <c r="BG60" s="181"/>
      <c r="BH60" s="177">
        <v>4783930</v>
      </c>
      <c r="BI60" s="178"/>
    </row>
    <row r="61" spans="1:61" ht="13.5">
      <c r="A61" s="116">
        <v>40</v>
      </c>
      <c r="B61" s="112">
        <v>97497</v>
      </c>
      <c r="C61" s="113">
        <v>3814872</v>
      </c>
      <c r="D61" s="118"/>
      <c r="E61" s="118">
        <f t="shared" si="26"/>
        <v>485503</v>
      </c>
      <c r="F61" s="118"/>
      <c r="G61" s="118">
        <f t="shared" si="27"/>
        <v>96642</v>
      </c>
      <c r="H61" s="118">
        <f t="shared" si="28"/>
        <v>855</v>
      </c>
      <c r="I61" s="118">
        <f t="shared" si="29"/>
        <v>2293</v>
      </c>
      <c r="J61" s="118"/>
      <c r="K61" s="119">
        <f t="shared" si="30"/>
        <v>0.536374269005848</v>
      </c>
      <c r="L61" s="118"/>
      <c r="M61" s="120"/>
      <c r="N61" s="121">
        <v>0.46362573099415205</v>
      </c>
      <c r="P61" s="116">
        <v>40</v>
      </c>
      <c r="Q61" s="112">
        <v>97497</v>
      </c>
      <c r="R61" s="113">
        <v>3814872</v>
      </c>
      <c r="S61" s="116"/>
      <c r="T61" s="118"/>
      <c r="U61" s="120"/>
      <c r="Z61" s="169">
        <v>38</v>
      </c>
      <c r="AA61" s="179"/>
      <c r="AB61" s="171">
        <v>97751</v>
      </c>
      <c r="AC61" s="180"/>
      <c r="AD61" s="173">
        <v>122</v>
      </c>
      <c r="AE61" s="180"/>
      <c r="AF61" s="174">
        <v>0.99875</v>
      </c>
      <c r="AG61" s="180"/>
      <c r="AH61" s="174">
        <v>0.00125</v>
      </c>
      <c r="AI61" s="180"/>
      <c r="AJ61" s="174">
        <v>0.00119</v>
      </c>
      <c r="AK61" s="180"/>
      <c r="AL61" s="175">
        <v>41.02</v>
      </c>
      <c r="AM61" s="180"/>
      <c r="AN61" s="171">
        <v>97691</v>
      </c>
      <c r="AO61" s="181"/>
      <c r="AP61" s="177">
        <v>4010127</v>
      </c>
      <c r="AQ61" s="178"/>
      <c r="AR61" s="169">
        <v>38</v>
      </c>
      <c r="AS61" s="179"/>
      <c r="AT61" s="171">
        <v>98721</v>
      </c>
      <c r="AU61" s="180"/>
      <c r="AV61" s="173">
        <v>66</v>
      </c>
      <c r="AW61" s="180"/>
      <c r="AX61" s="174">
        <v>0.99933</v>
      </c>
      <c r="AY61" s="180"/>
      <c r="AZ61" s="174">
        <v>0.00067</v>
      </c>
      <c r="BA61" s="180"/>
      <c r="BB61" s="174">
        <v>0.00064</v>
      </c>
      <c r="BC61" s="180"/>
      <c r="BD61" s="175">
        <v>47.46</v>
      </c>
      <c r="BE61" s="180"/>
      <c r="BF61" s="171">
        <v>98689</v>
      </c>
      <c r="BG61" s="181"/>
      <c r="BH61" s="177">
        <v>4685178</v>
      </c>
      <c r="BI61" s="178"/>
    </row>
    <row r="62" spans="1:61" ht="13.5">
      <c r="A62" s="116">
        <v>45</v>
      </c>
      <c r="B62" s="112">
        <v>96642</v>
      </c>
      <c r="C62" s="113">
        <v>3329369</v>
      </c>
      <c r="D62" s="118"/>
      <c r="E62" s="118">
        <f t="shared" si="26"/>
        <v>480027</v>
      </c>
      <c r="F62" s="118"/>
      <c r="G62" s="118">
        <f t="shared" si="27"/>
        <v>95252</v>
      </c>
      <c r="H62" s="118">
        <f t="shared" si="28"/>
        <v>1390</v>
      </c>
      <c r="I62" s="118">
        <f t="shared" si="29"/>
        <v>3767</v>
      </c>
      <c r="J62" s="118"/>
      <c r="K62" s="119">
        <f t="shared" si="30"/>
        <v>0.5420143884892086</v>
      </c>
      <c r="L62" s="118"/>
      <c r="M62" s="120"/>
      <c r="N62" s="121">
        <v>0.4579856115107914</v>
      </c>
      <c r="P62" s="116">
        <v>45</v>
      </c>
      <c r="Q62" s="112">
        <v>96642</v>
      </c>
      <c r="R62" s="113">
        <v>3329369</v>
      </c>
      <c r="S62" s="116"/>
      <c r="T62" s="118"/>
      <c r="U62" s="120"/>
      <c r="Z62" s="169">
        <v>39</v>
      </c>
      <c r="AA62" s="179"/>
      <c r="AB62" s="171">
        <v>97630</v>
      </c>
      <c r="AC62" s="180"/>
      <c r="AD62" s="173">
        <v>133</v>
      </c>
      <c r="AE62" s="180"/>
      <c r="AF62" s="174">
        <v>0.99864</v>
      </c>
      <c r="AG62" s="180"/>
      <c r="AH62" s="174">
        <v>0.00136</v>
      </c>
      <c r="AI62" s="180"/>
      <c r="AJ62" s="174">
        <v>0.0013</v>
      </c>
      <c r="AK62" s="180"/>
      <c r="AL62" s="175">
        <v>40.07</v>
      </c>
      <c r="AM62" s="180"/>
      <c r="AN62" s="171">
        <v>97564</v>
      </c>
      <c r="AO62" s="181"/>
      <c r="AP62" s="177">
        <v>3912436</v>
      </c>
      <c r="AQ62" s="178"/>
      <c r="AR62" s="169">
        <v>39</v>
      </c>
      <c r="AS62" s="179"/>
      <c r="AT62" s="171">
        <v>98656</v>
      </c>
      <c r="AU62" s="180"/>
      <c r="AV62" s="173">
        <v>71</v>
      </c>
      <c r="AW62" s="180"/>
      <c r="AX62" s="174">
        <v>0.99928</v>
      </c>
      <c r="AY62" s="180"/>
      <c r="AZ62" s="174">
        <v>0.00072</v>
      </c>
      <c r="BA62" s="180"/>
      <c r="BB62" s="174">
        <v>0.00069</v>
      </c>
      <c r="BC62" s="180"/>
      <c r="BD62" s="175">
        <v>46.49</v>
      </c>
      <c r="BE62" s="180"/>
      <c r="BF62" s="171">
        <v>98621</v>
      </c>
      <c r="BG62" s="181"/>
      <c r="BH62" s="177">
        <v>4586489</v>
      </c>
      <c r="BI62" s="178"/>
    </row>
    <row r="63" spans="1:61" ht="13.5">
      <c r="A63" s="116">
        <v>50</v>
      </c>
      <c r="B63" s="112">
        <v>95252</v>
      </c>
      <c r="C63" s="124">
        <v>2849342</v>
      </c>
      <c r="D63" s="118"/>
      <c r="E63" s="118">
        <f t="shared" si="26"/>
        <v>471008</v>
      </c>
      <c r="F63" s="118"/>
      <c r="G63" s="118">
        <f t="shared" si="27"/>
        <v>92979</v>
      </c>
      <c r="H63" s="118">
        <f t="shared" si="28"/>
        <v>2273</v>
      </c>
      <c r="I63" s="118">
        <f t="shared" si="29"/>
        <v>6113</v>
      </c>
      <c r="J63" s="118"/>
      <c r="K63" s="119">
        <f t="shared" si="30"/>
        <v>0.5378794544654641</v>
      </c>
      <c r="L63" s="118"/>
      <c r="M63" s="120"/>
      <c r="N63" s="121">
        <v>0.46212054553453585</v>
      </c>
      <c r="P63" s="116">
        <v>50</v>
      </c>
      <c r="Q63" s="112">
        <v>95252</v>
      </c>
      <c r="R63" s="124">
        <v>2849342</v>
      </c>
      <c r="S63" s="116"/>
      <c r="T63" s="118"/>
      <c r="U63" s="120"/>
      <c r="Z63" s="169"/>
      <c r="AA63" s="179"/>
      <c r="AB63" s="171"/>
      <c r="AC63" s="180"/>
      <c r="AD63" s="173"/>
      <c r="AE63" s="180"/>
      <c r="AF63" s="174"/>
      <c r="AG63" s="180"/>
      <c r="AH63" s="174"/>
      <c r="AI63" s="180"/>
      <c r="AJ63" s="174"/>
      <c r="AK63" s="180"/>
      <c r="AL63" s="175"/>
      <c r="AM63" s="180"/>
      <c r="AN63" s="171"/>
      <c r="AO63" s="181"/>
      <c r="AP63" s="177"/>
      <c r="AQ63" s="178"/>
      <c r="AR63" s="169"/>
      <c r="AS63" s="179"/>
      <c r="AT63" s="171"/>
      <c r="AU63" s="180"/>
      <c r="AV63" s="173"/>
      <c r="AW63" s="180"/>
      <c r="AX63" s="174"/>
      <c r="AY63" s="180"/>
      <c r="AZ63" s="174"/>
      <c r="BA63" s="180"/>
      <c r="BB63" s="174"/>
      <c r="BC63" s="180"/>
      <c r="BD63" s="175"/>
      <c r="BE63" s="180"/>
      <c r="BF63" s="171"/>
      <c r="BG63" s="181"/>
      <c r="BH63" s="177"/>
      <c r="BI63" s="178"/>
    </row>
    <row r="64" spans="1:61" ht="13.5">
      <c r="A64" s="116">
        <v>55</v>
      </c>
      <c r="B64" s="112">
        <v>92979</v>
      </c>
      <c r="C64" s="124">
        <v>2378334</v>
      </c>
      <c r="D64" s="118"/>
      <c r="E64" s="118">
        <f t="shared" si="26"/>
        <v>456945</v>
      </c>
      <c r="F64" s="118"/>
      <c r="G64" s="118">
        <f t="shared" si="27"/>
        <v>89600</v>
      </c>
      <c r="H64" s="118">
        <f t="shared" si="28"/>
        <v>3379</v>
      </c>
      <c r="I64" s="118">
        <f t="shared" si="29"/>
        <v>8945</v>
      </c>
      <c r="J64" s="118"/>
      <c r="K64" s="119">
        <f t="shared" si="30"/>
        <v>0.5294465818289434</v>
      </c>
      <c r="L64" s="118"/>
      <c r="M64" s="120"/>
      <c r="N64" s="121">
        <v>0.47055341817105656</v>
      </c>
      <c r="P64" s="116">
        <v>55</v>
      </c>
      <c r="Q64" s="112">
        <v>92979</v>
      </c>
      <c r="R64" s="124">
        <v>2378334</v>
      </c>
      <c r="S64" s="116"/>
      <c r="T64" s="118"/>
      <c r="U64" s="120"/>
      <c r="Z64" s="169">
        <v>40</v>
      </c>
      <c r="AA64" s="179"/>
      <c r="AB64" s="183">
        <v>97497</v>
      </c>
      <c r="AC64" s="180"/>
      <c r="AD64" s="173">
        <v>144</v>
      </c>
      <c r="AE64" s="180"/>
      <c r="AF64" s="174">
        <v>0.99853</v>
      </c>
      <c r="AG64" s="180"/>
      <c r="AH64" s="174">
        <v>0.00147</v>
      </c>
      <c r="AI64" s="180"/>
      <c r="AJ64" s="174">
        <v>0.00142</v>
      </c>
      <c r="AK64" s="180"/>
      <c r="AL64" s="175">
        <v>39.13</v>
      </c>
      <c r="AM64" s="180"/>
      <c r="AN64" s="171">
        <v>97426</v>
      </c>
      <c r="AO64" s="181"/>
      <c r="AP64" s="113">
        <v>3814872</v>
      </c>
      <c r="AQ64" s="178"/>
      <c r="AR64" s="169">
        <v>40</v>
      </c>
      <c r="AS64" s="179"/>
      <c r="AT64" s="183">
        <v>98585</v>
      </c>
      <c r="AU64" s="180"/>
      <c r="AV64" s="173">
        <v>77</v>
      </c>
      <c r="AW64" s="180"/>
      <c r="AX64" s="174">
        <v>0.99922</v>
      </c>
      <c r="AY64" s="180"/>
      <c r="AZ64" s="174">
        <v>0.00078</v>
      </c>
      <c r="BA64" s="180"/>
      <c r="BB64" s="174">
        <v>0.00075</v>
      </c>
      <c r="BC64" s="180"/>
      <c r="BD64" s="175">
        <v>45.52</v>
      </c>
      <c r="BE64" s="180"/>
      <c r="BF64" s="171">
        <v>98547</v>
      </c>
      <c r="BG64" s="181"/>
      <c r="BH64" s="113">
        <v>4487868</v>
      </c>
      <c r="BI64" s="178"/>
    </row>
    <row r="65" spans="1:61" ht="13.5">
      <c r="A65" s="116">
        <v>60</v>
      </c>
      <c r="B65" s="112">
        <v>89600</v>
      </c>
      <c r="C65" s="124">
        <v>1921389</v>
      </c>
      <c r="D65" s="118"/>
      <c r="E65" s="118">
        <f t="shared" si="26"/>
        <v>436572</v>
      </c>
      <c r="F65" s="118"/>
      <c r="G65" s="118">
        <f t="shared" si="27"/>
        <v>84675</v>
      </c>
      <c r="H65" s="118">
        <f t="shared" si="28"/>
        <v>4925</v>
      </c>
      <c r="I65" s="118">
        <f t="shared" si="29"/>
        <v>13197</v>
      </c>
      <c r="J65" s="118"/>
      <c r="K65" s="119">
        <f t="shared" si="30"/>
        <v>0.5359187817258884</v>
      </c>
      <c r="L65" s="118"/>
      <c r="M65" s="120"/>
      <c r="N65" s="121">
        <v>0.46408121827411164</v>
      </c>
      <c r="P65" s="116">
        <v>60</v>
      </c>
      <c r="Q65" s="112">
        <v>89600</v>
      </c>
      <c r="R65" s="124">
        <v>1921389</v>
      </c>
      <c r="S65" s="116"/>
      <c r="T65" s="118"/>
      <c r="U65" s="120"/>
      <c r="Z65" s="169">
        <v>41</v>
      </c>
      <c r="AA65" s="179"/>
      <c r="AB65" s="171">
        <v>97353</v>
      </c>
      <c r="AC65" s="180"/>
      <c r="AD65" s="173">
        <v>155</v>
      </c>
      <c r="AE65" s="180"/>
      <c r="AF65" s="174">
        <v>0.99841</v>
      </c>
      <c r="AG65" s="180"/>
      <c r="AH65" s="174">
        <v>0.00159</v>
      </c>
      <c r="AI65" s="180"/>
      <c r="AJ65" s="174">
        <v>0.00153</v>
      </c>
      <c r="AK65" s="180"/>
      <c r="AL65" s="175">
        <v>38.19</v>
      </c>
      <c r="AM65" s="180"/>
      <c r="AN65" s="171">
        <v>97277</v>
      </c>
      <c r="AO65" s="181"/>
      <c r="AP65" s="177">
        <v>3717446</v>
      </c>
      <c r="AQ65" s="178"/>
      <c r="AR65" s="169">
        <v>41</v>
      </c>
      <c r="AS65" s="179"/>
      <c r="AT65" s="171">
        <v>98508</v>
      </c>
      <c r="AU65" s="180"/>
      <c r="AV65" s="173">
        <v>83</v>
      </c>
      <c r="AW65" s="180"/>
      <c r="AX65" s="174">
        <v>0.99915</v>
      </c>
      <c r="AY65" s="180"/>
      <c r="AZ65" s="174">
        <v>0.00085</v>
      </c>
      <c r="BA65" s="180"/>
      <c r="BB65" s="174">
        <v>0.00081</v>
      </c>
      <c r="BC65" s="180"/>
      <c r="BD65" s="175">
        <v>44.56</v>
      </c>
      <c r="BE65" s="180"/>
      <c r="BF65" s="171">
        <v>98467</v>
      </c>
      <c r="BG65" s="181"/>
      <c r="BH65" s="177">
        <v>4389321</v>
      </c>
      <c r="BI65" s="178"/>
    </row>
    <row r="66" spans="1:61" ht="13.5">
      <c r="A66" s="116">
        <v>65</v>
      </c>
      <c r="B66" s="112">
        <v>84675</v>
      </c>
      <c r="C66" s="124">
        <v>1484817</v>
      </c>
      <c r="D66" s="118"/>
      <c r="E66" s="118">
        <f t="shared" si="26"/>
        <v>405934</v>
      </c>
      <c r="F66" s="118"/>
      <c r="G66" s="118">
        <f t="shared" si="27"/>
        <v>77227</v>
      </c>
      <c r="H66" s="118">
        <f t="shared" si="28"/>
        <v>7448</v>
      </c>
      <c r="I66" s="118">
        <f t="shared" si="29"/>
        <v>19799</v>
      </c>
      <c r="J66" s="118"/>
      <c r="K66" s="119">
        <f t="shared" si="30"/>
        <v>0.5316595059076262</v>
      </c>
      <c r="L66" s="118"/>
      <c r="M66" s="120"/>
      <c r="N66" s="121">
        <v>0.46834049409237377</v>
      </c>
      <c r="P66" s="116">
        <v>65</v>
      </c>
      <c r="Q66" s="112">
        <v>84675</v>
      </c>
      <c r="R66" s="124">
        <v>1484817</v>
      </c>
      <c r="S66" s="116"/>
      <c r="T66" s="118"/>
      <c r="U66" s="120"/>
      <c r="Z66" s="169">
        <v>42</v>
      </c>
      <c r="AA66" s="179"/>
      <c r="AB66" s="171">
        <v>97199</v>
      </c>
      <c r="AC66" s="180"/>
      <c r="AD66" s="173">
        <v>168</v>
      </c>
      <c r="AE66" s="180"/>
      <c r="AF66" s="174">
        <v>0.99827</v>
      </c>
      <c r="AG66" s="180"/>
      <c r="AH66" s="174">
        <v>0.00173</v>
      </c>
      <c r="AI66" s="180"/>
      <c r="AJ66" s="174">
        <v>0.00166</v>
      </c>
      <c r="AK66" s="180"/>
      <c r="AL66" s="175">
        <v>37.25</v>
      </c>
      <c r="AM66" s="180"/>
      <c r="AN66" s="171">
        <v>97116</v>
      </c>
      <c r="AO66" s="181"/>
      <c r="AP66" s="177">
        <v>3620170</v>
      </c>
      <c r="AQ66" s="178"/>
      <c r="AR66" s="169">
        <v>42</v>
      </c>
      <c r="AS66" s="179"/>
      <c r="AT66" s="171">
        <v>98425</v>
      </c>
      <c r="AU66" s="180"/>
      <c r="AV66" s="173">
        <v>92</v>
      </c>
      <c r="AW66" s="180"/>
      <c r="AX66" s="174">
        <v>0.99906</v>
      </c>
      <c r="AY66" s="180"/>
      <c r="AZ66" s="174">
        <v>0.00094</v>
      </c>
      <c r="BA66" s="180"/>
      <c r="BB66" s="174">
        <v>0.00089</v>
      </c>
      <c r="BC66" s="180"/>
      <c r="BD66" s="175">
        <v>43.6</v>
      </c>
      <c r="BE66" s="180"/>
      <c r="BF66" s="171">
        <v>98379</v>
      </c>
      <c r="BG66" s="181"/>
      <c r="BH66" s="177">
        <v>4290854</v>
      </c>
      <c r="BI66" s="178"/>
    </row>
    <row r="67" spans="1:61" ht="13.5">
      <c r="A67" s="116">
        <v>70</v>
      </c>
      <c r="B67" s="112">
        <v>77227</v>
      </c>
      <c r="C67" s="124">
        <v>1078883</v>
      </c>
      <c r="D67" s="118"/>
      <c r="E67" s="118">
        <f t="shared" si="26"/>
        <v>361269</v>
      </c>
      <c r="F67" s="118"/>
      <c r="G67" s="118">
        <f t="shared" si="27"/>
        <v>66725</v>
      </c>
      <c r="H67" s="118">
        <f t="shared" si="28"/>
        <v>10502</v>
      </c>
      <c r="I67" s="118">
        <f t="shared" si="29"/>
        <v>27644</v>
      </c>
      <c r="J67" s="118"/>
      <c r="K67" s="119">
        <f t="shared" si="30"/>
        <v>0.5264521043610741</v>
      </c>
      <c r="L67" s="118"/>
      <c r="M67" s="120"/>
      <c r="N67" s="121">
        <v>0.47354789563892585</v>
      </c>
      <c r="P67" s="116">
        <v>70</v>
      </c>
      <c r="Q67" s="112">
        <v>77227</v>
      </c>
      <c r="R67" s="124">
        <v>1078883</v>
      </c>
      <c r="S67" s="116"/>
      <c r="T67" s="118"/>
      <c r="U67" s="120"/>
      <c r="Z67" s="169">
        <v>43</v>
      </c>
      <c r="AA67" s="179"/>
      <c r="AB67" s="171">
        <v>97030</v>
      </c>
      <c r="AC67" s="180"/>
      <c r="AD67" s="173">
        <v>185</v>
      </c>
      <c r="AE67" s="180"/>
      <c r="AF67" s="174">
        <v>0.9981</v>
      </c>
      <c r="AG67" s="180"/>
      <c r="AH67" s="174">
        <v>0.0019</v>
      </c>
      <c r="AI67" s="180"/>
      <c r="AJ67" s="174">
        <v>0.00181</v>
      </c>
      <c r="AK67" s="180"/>
      <c r="AL67" s="175">
        <v>36.31</v>
      </c>
      <c r="AM67" s="180"/>
      <c r="AN67" s="171">
        <v>96939</v>
      </c>
      <c r="AO67" s="181"/>
      <c r="AP67" s="177">
        <v>3523054</v>
      </c>
      <c r="AQ67" s="178"/>
      <c r="AR67" s="169">
        <v>43</v>
      </c>
      <c r="AS67" s="179"/>
      <c r="AT67" s="171">
        <v>98332</v>
      </c>
      <c r="AU67" s="180"/>
      <c r="AV67" s="173">
        <v>102</v>
      </c>
      <c r="AW67" s="180"/>
      <c r="AX67" s="174">
        <v>0.99896</v>
      </c>
      <c r="AY67" s="180"/>
      <c r="AZ67" s="174">
        <v>0.00104</v>
      </c>
      <c r="BA67" s="180"/>
      <c r="BB67" s="174">
        <v>0.00099</v>
      </c>
      <c r="BC67" s="180"/>
      <c r="BD67" s="175">
        <v>42.64</v>
      </c>
      <c r="BE67" s="180"/>
      <c r="BF67" s="171">
        <v>98282</v>
      </c>
      <c r="BG67" s="181"/>
      <c r="BH67" s="177">
        <v>4192475</v>
      </c>
      <c r="BI67" s="178"/>
    </row>
    <row r="68" spans="1:61" ht="13.5">
      <c r="A68" s="116">
        <v>75</v>
      </c>
      <c r="B68" s="112">
        <v>66725</v>
      </c>
      <c r="C68" s="124">
        <v>717614</v>
      </c>
      <c r="D68" s="118"/>
      <c r="E68" s="118">
        <f t="shared" si="26"/>
        <v>299787</v>
      </c>
      <c r="F68" s="118"/>
      <c r="G68" s="118">
        <f t="shared" si="27"/>
        <v>52494</v>
      </c>
      <c r="H68" s="118">
        <f t="shared" si="28"/>
        <v>14231</v>
      </c>
      <c r="I68" s="118">
        <f t="shared" si="29"/>
        <v>37317</v>
      </c>
      <c r="J68" s="118"/>
      <c r="K68" s="119">
        <f t="shared" si="30"/>
        <v>0.5244466305951795</v>
      </c>
      <c r="L68" s="118"/>
      <c r="M68" s="120"/>
      <c r="N68" s="121">
        <v>0.4755533694048205</v>
      </c>
      <c r="P68" s="116">
        <v>75</v>
      </c>
      <c r="Q68" s="112">
        <v>66725</v>
      </c>
      <c r="R68" s="124">
        <v>717614</v>
      </c>
      <c r="S68" s="116"/>
      <c r="U68" s="120"/>
      <c r="Z68" s="169">
        <v>44</v>
      </c>
      <c r="AA68" s="179"/>
      <c r="AB68" s="171">
        <v>96846</v>
      </c>
      <c r="AC68" s="180"/>
      <c r="AD68" s="173">
        <v>203</v>
      </c>
      <c r="AE68" s="180"/>
      <c r="AF68" s="174">
        <v>0.9979</v>
      </c>
      <c r="AG68" s="180"/>
      <c r="AH68" s="174">
        <v>0.0021</v>
      </c>
      <c r="AI68" s="180"/>
      <c r="AJ68" s="174">
        <v>0.002</v>
      </c>
      <c r="AK68" s="180"/>
      <c r="AL68" s="175">
        <v>35.38</v>
      </c>
      <c r="AM68" s="180"/>
      <c r="AN68" s="171">
        <v>96745</v>
      </c>
      <c r="AO68" s="181"/>
      <c r="AP68" s="177">
        <v>3426115</v>
      </c>
      <c r="AQ68" s="178"/>
      <c r="AR68" s="169">
        <v>44</v>
      </c>
      <c r="AS68" s="179"/>
      <c r="AT68" s="171">
        <v>98230</v>
      </c>
      <c r="AU68" s="180"/>
      <c r="AV68" s="173">
        <v>111</v>
      </c>
      <c r="AW68" s="180"/>
      <c r="AX68" s="174">
        <v>0.99887</v>
      </c>
      <c r="AY68" s="180"/>
      <c r="AZ68" s="174">
        <v>0.00113</v>
      </c>
      <c r="BA68" s="180"/>
      <c r="BB68" s="174">
        <v>0.00109</v>
      </c>
      <c r="BC68" s="180"/>
      <c r="BD68" s="175">
        <v>41.68</v>
      </c>
      <c r="BE68" s="180"/>
      <c r="BF68" s="171">
        <v>98175</v>
      </c>
      <c r="BG68" s="181"/>
      <c r="BH68" s="177">
        <v>4094193</v>
      </c>
      <c r="BI68" s="178"/>
    </row>
    <row r="69" spans="1:61" ht="13.5">
      <c r="A69" s="116">
        <v>80</v>
      </c>
      <c r="B69" s="112">
        <v>52494</v>
      </c>
      <c r="C69" s="124">
        <v>417827</v>
      </c>
      <c r="D69" s="118"/>
      <c r="E69" s="118">
        <f t="shared" si="26"/>
        <v>218589</v>
      </c>
      <c r="F69" s="118"/>
      <c r="G69" s="118">
        <f t="shared" si="27"/>
        <v>34572</v>
      </c>
      <c r="H69" s="118">
        <f t="shared" si="28"/>
        <v>17922</v>
      </c>
      <c r="I69" s="118">
        <f t="shared" si="29"/>
        <v>45729</v>
      </c>
      <c r="J69" s="118"/>
      <c r="K69" s="119">
        <f t="shared" si="30"/>
        <v>0.510311349179779</v>
      </c>
      <c r="L69" s="118"/>
      <c r="M69" s="120"/>
      <c r="N69" s="121">
        <v>0.48968865082022095</v>
      </c>
      <c r="P69" s="116">
        <v>80</v>
      </c>
      <c r="Q69" s="112">
        <v>52494</v>
      </c>
      <c r="R69" s="124">
        <v>417827</v>
      </c>
      <c r="S69" s="116"/>
      <c r="T69" s="118"/>
      <c r="U69" s="120"/>
      <c r="Z69" s="169"/>
      <c r="AA69" s="179"/>
      <c r="AB69" s="171"/>
      <c r="AC69" s="180"/>
      <c r="AD69" s="173"/>
      <c r="AE69" s="180"/>
      <c r="AF69" s="174"/>
      <c r="AG69" s="180"/>
      <c r="AH69" s="174"/>
      <c r="AI69" s="180"/>
      <c r="AJ69" s="174"/>
      <c r="AK69" s="180"/>
      <c r="AL69" s="175"/>
      <c r="AM69" s="180"/>
      <c r="AN69" s="171"/>
      <c r="AO69" s="181"/>
      <c r="AP69" s="177"/>
      <c r="AQ69" s="178"/>
      <c r="AR69" s="169"/>
      <c r="AS69" s="179"/>
      <c r="AT69" s="171"/>
      <c r="AU69" s="180"/>
      <c r="AV69" s="173"/>
      <c r="AW69" s="180"/>
      <c r="AX69" s="174"/>
      <c r="AY69" s="180"/>
      <c r="AZ69" s="174"/>
      <c r="BA69" s="180"/>
      <c r="BB69" s="174"/>
      <c r="BC69" s="180"/>
      <c r="BD69" s="175"/>
      <c r="BE69" s="180"/>
      <c r="BF69" s="171"/>
      <c r="BG69" s="181"/>
      <c r="BH69" s="177"/>
      <c r="BI69" s="178"/>
    </row>
    <row r="70" spans="1:61" ht="14.25" thickBot="1">
      <c r="A70" s="116">
        <v>85</v>
      </c>
      <c r="B70" s="112">
        <v>34572</v>
      </c>
      <c r="C70" s="124">
        <v>199238</v>
      </c>
      <c r="D70" s="118"/>
      <c r="E70" s="118" t="s">
        <v>109</v>
      </c>
      <c r="F70" s="118"/>
      <c r="G70" s="118" t="s">
        <v>56</v>
      </c>
      <c r="H70" s="118" t="s">
        <v>109</v>
      </c>
      <c r="I70" s="118" t="s">
        <v>109</v>
      </c>
      <c r="J70" s="118"/>
      <c r="K70" s="118" t="s">
        <v>110</v>
      </c>
      <c r="L70" s="118"/>
      <c r="M70" s="120"/>
      <c r="N70" s="121" t="s">
        <v>56</v>
      </c>
      <c r="P70" s="116">
        <v>85</v>
      </c>
      <c r="Q70" s="125">
        <v>34572</v>
      </c>
      <c r="R70" s="124">
        <v>199238</v>
      </c>
      <c r="S70" s="126">
        <f>+R69-R70</f>
        <v>218589</v>
      </c>
      <c r="T70" s="361">
        <v>0.91147312993792</v>
      </c>
      <c r="U70" s="127"/>
      <c r="Z70" s="169">
        <v>45</v>
      </c>
      <c r="AA70" s="179"/>
      <c r="AB70" s="183">
        <v>96642</v>
      </c>
      <c r="AC70" s="180"/>
      <c r="AD70" s="173">
        <v>224</v>
      </c>
      <c r="AE70" s="180"/>
      <c r="AF70" s="174">
        <v>0.99768</v>
      </c>
      <c r="AG70" s="180"/>
      <c r="AH70" s="174">
        <v>0.00232</v>
      </c>
      <c r="AI70" s="180"/>
      <c r="AJ70" s="174">
        <v>0.00221</v>
      </c>
      <c r="AK70" s="180"/>
      <c r="AL70" s="175">
        <v>34.45</v>
      </c>
      <c r="AM70" s="180"/>
      <c r="AN70" s="171">
        <v>96532</v>
      </c>
      <c r="AO70" s="181"/>
      <c r="AP70" s="113">
        <v>3329369</v>
      </c>
      <c r="AQ70" s="178"/>
      <c r="AR70" s="169">
        <v>45</v>
      </c>
      <c r="AS70" s="179"/>
      <c r="AT70" s="183">
        <v>98119</v>
      </c>
      <c r="AU70" s="180"/>
      <c r="AV70" s="173">
        <v>120</v>
      </c>
      <c r="AW70" s="180"/>
      <c r="AX70" s="174">
        <v>0.99878</v>
      </c>
      <c r="AY70" s="180"/>
      <c r="AZ70" s="174">
        <v>0.00122</v>
      </c>
      <c r="BA70" s="180"/>
      <c r="BB70" s="174">
        <v>0.00118</v>
      </c>
      <c r="BC70" s="180"/>
      <c r="BD70" s="175">
        <v>40.73</v>
      </c>
      <c r="BE70" s="180"/>
      <c r="BF70" s="171">
        <v>98060</v>
      </c>
      <c r="BG70" s="181"/>
      <c r="BH70" s="113">
        <v>3996018</v>
      </c>
      <c r="BI70" s="178"/>
    </row>
    <row r="71" spans="1:61" ht="15" thickBot="1" thickTop="1">
      <c r="A71" s="126"/>
      <c r="B71" s="126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7"/>
      <c r="N71" s="129"/>
      <c r="P71" s="111"/>
      <c r="Q71" s="111"/>
      <c r="R71" s="104"/>
      <c r="S71" s="116"/>
      <c r="T71" s="118"/>
      <c r="U71" s="120"/>
      <c r="Z71" s="169">
        <v>46</v>
      </c>
      <c r="AA71" s="179"/>
      <c r="AB71" s="171">
        <v>96418</v>
      </c>
      <c r="AC71" s="180"/>
      <c r="AD71" s="173">
        <v>249</v>
      </c>
      <c r="AE71" s="180"/>
      <c r="AF71" s="174">
        <v>0.99742</v>
      </c>
      <c r="AG71" s="180"/>
      <c r="AH71" s="174">
        <v>0.00258</v>
      </c>
      <c r="AI71" s="180"/>
      <c r="AJ71" s="174">
        <v>0.00245</v>
      </c>
      <c r="AK71" s="180"/>
      <c r="AL71" s="175">
        <v>33.53</v>
      </c>
      <c r="AM71" s="180"/>
      <c r="AN71" s="171">
        <v>96296</v>
      </c>
      <c r="AO71" s="181"/>
      <c r="AP71" s="177">
        <v>3232837</v>
      </c>
      <c r="AQ71" s="178"/>
      <c r="AR71" s="169">
        <v>46</v>
      </c>
      <c r="AS71" s="179"/>
      <c r="AT71" s="171">
        <v>97999</v>
      </c>
      <c r="AU71" s="180"/>
      <c r="AV71" s="173">
        <v>129</v>
      </c>
      <c r="AW71" s="180"/>
      <c r="AX71" s="174">
        <v>0.99869</v>
      </c>
      <c r="AY71" s="180"/>
      <c r="AZ71" s="174">
        <v>0.00131</v>
      </c>
      <c r="BA71" s="180"/>
      <c r="BB71" s="174">
        <v>0.00127</v>
      </c>
      <c r="BC71" s="180"/>
      <c r="BD71" s="175">
        <v>39.78</v>
      </c>
      <c r="BE71" s="180"/>
      <c r="BF71" s="171">
        <v>97935</v>
      </c>
      <c r="BG71" s="181"/>
      <c r="BH71" s="177">
        <v>3897958</v>
      </c>
      <c r="BI71" s="178"/>
    </row>
    <row r="72" spans="1:61" ht="15" thickBot="1" thickTop="1">
      <c r="A72" s="130" t="s">
        <v>47</v>
      </c>
      <c r="B72" s="130" t="s">
        <v>73</v>
      </c>
      <c r="C72" s="15" t="s">
        <v>74</v>
      </c>
      <c r="D72" s="118"/>
      <c r="E72" s="15" t="s">
        <v>75</v>
      </c>
      <c r="F72" s="118"/>
      <c r="G72" s="15" t="s">
        <v>76</v>
      </c>
      <c r="H72" s="15" t="s">
        <v>77</v>
      </c>
      <c r="I72" s="15" t="s">
        <v>78</v>
      </c>
      <c r="J72" s="118"/>
      <c r="K72" s="15" t="s">
        <v>79</v>
      </c>
      <c r="L72" s="118"/>
      <c r="M72" s="120"/>
      <c r="N72" s="131" t="s">
        <v>80</v>
      </c>
      <c r="P72" s="106" t="s">
        <v>47</v>
      </c>
      <c r="Q72" s="106" t="s">
        <v>73</v>
      </c>
      <c r="R72" s="108" t="s">
        <v>74</v>
      </c>
      <c r="S72" s="116"/>
      <c r="T72" s="118"/>
      <c r="U72" s="120"/>
      <c r="Z72" s="169">
        <v>47</v>
      </c>
      <c r="AA72" s="179"/>
      <c r="AB72" s="171">
        <v>96169</v>
      </c>
      <c r="AC72" s="180"/>
      <c r="AD72" s="173">
        <v>276</v>
      </c>
      <c r="AE72" s="180"/>
      <c r="AF72" s="174">
        <v>0.99713</v>
      </c>
      <c r="AG72" s="180"/>
      <c r="AH72" s="174">
        <v>0.00287</v>
      </c>
      <c r="AI72" s="180"/>
      <c r="AJ72" s="174">
        <v>0.00272</v>
      </c>
      <c r="AK72" s="180"/>
      <c r="AL72" s="175">
        <v>32.61</v>
      </c>
      <c r="AM72" s="180"/>
      <c r="AN72" s="171">
        <v>96034</v>
      </c>
      <c r="AO72" s="181"/>
      <c r="AP72" s="177">
        <v>3136542</v>
      </c>
      <c r="AQ72" s="178"/>
      <c r="AR72" s="169">
        <v>47</v>
      </c>
      <c r="AS72" s="179"/>
      <c r="AT72" s="171">
        <v>97870</v>
      </c>
      <c r="AU72" s="180"/>
      <c r="AV72" s="173">
        <v>140</v>
      </c>
      <c r="AW72" s="180"/>
      <c r="AX72" s="174">
        <v>0.99857</v>
      </c>
      <c r="AY72" s="180"/>
      <c r="AZ72" s="174">
        <v>0.00143</v>
      </c>
      <c r="BA72" s="180"/>
      <c r="BB72" s="174">
        <v>0.00137</v>
      </c>
      <c r="BC72" s="180"/>
      <c r="BD72" s="175">
        <v>38.83</v>
      </c>
      <c r="BE72" s="180"/>
      <c r="BF72" s="171">
        <v>97801</v>
      </c>
      <c r="BG72" s="181"/>
      <c r="BH72" s="177">
        <v>3800023</v>
      </c>
      <c r="BI72" s="178"/>
    </row>
    <row r="73" spans="1:61" ht="14.25" thickTop="1">
      <c r="A73" s="111">
        <v>0</v>
      </c>
      <c r="B73" s="117">
        <v>100000</v>
      </c>
      <c r="C73" s="132">
        <v>8460422</v>
      </c>
      <c r="D73" s="103"/>
      <c r="E73" s="103">
        <f aca="true" t="shared" si="31" ref="E73:E90">+C73-C74</f>
        <v>99758</v>
      </c>
      <c r="F73" s="103"/>
      <c r="G73" s="103">
        <f aca="true" t="shared" si="32" ref="G73:G90">+B74</f>
        <v>99702</v>
      </c>
      <c r="H73" s="103">
        <f aca="true" t="shared" si="33" ref="H73:H90">+B73-B74</f>
        <v>298</v>
      </c>
      <c r="I73" s="103">
        <f>+E73-G73</f>
        <v>56</v>
      </c>
      <c r="J73" s="103"/>
      <c r="K73" s="212">
        <f>+I73/H73</f>
        <v>0.18791946308724833</v>
      </c>
      <c r="L73" s="103"/>
      <c r="M73" s="104"/>
      <c r="N73" s="133">
        <v>0.8120805369127517</v>
      </c>
      <c r="P73" s="116">
        <v>0</v>
      </c>
      <c r="Q73" s="117">
        <v>100000</v>
      </c>
      <c r="R73" s="134">
        <v>8460422</v>
      </c>
      <c r="S73" s="111"/>
      <c r="T73" s="103"/>
      <c r="U73" s="104"/>
      <c r="Z73" s="169">
        <v>48</v>
      </c>
      <c r="AA73" s="179"/>
      <c r="AB73" s="171">
        <v>95893</v>
      </c>
      <c r="AC73" s="180"/>
      <c r="AD73" s="173">
        <v>305</v>
      </c>
      <c r="AE73" s="180"/>
      <c r="AF73" s="174">
        <v>0.99682</v>
      </c>
      <c r="AG73" s="180"/>
      <c r="AH73" s="174">
        <v>0.00318</v>
      </c>
      <c r="AI73" s="180"/>
      <c r="AJ73" s="174">
        <v>0.00303</v>
      </c>
      <c r="AK73" s="180"/>
      <c r="AL73" s="175">
        <v>31.71</v>
      </c>
      <c r="AM73" s="180"/>
      <c r="AN73" s="171">
        <v>95743</v>
      </c>
      <c r="AO73" s="181"/>
      <c r="AP73" s="177">
        <v>3040508</v>
      </c>
      <c r="AQ73" s="178"/>
      <c r="AR73" s="169">
        <v>48</v>
      </c>
      <c r="AS73" s="179"/>
      <c r="AT73" s="171">
        <v>97730</v>
      </c>
      <c r="AU73" s="180"/>
      <c r="AV73" s="173">
        <v>155</v>
      </c>
      <c r="AW73" s="180"/>
      <c r="AX73" s="174">
        <v>0.99842</v>
      </c>
      <c r="AY73" s="180"/>
      <c r="AZ73" s="174">
        <v>0.00158</v>
      </c>
      <c r="BA73" s="180"/>
      <c r="BB73" s="174">
        <v>0.0015</v>
      </c>
      <c r="BC73" s="180"/>
      <c r="BD73" s="175">
        <v>37.88</v>
      </c>
      <c r="BE73" s="180"/>
      <c r="BF73" s="171">
        <v>97654</v>
      </c>
      <c r="BG73" s="181"/>
      <c r="BH73" s="177">
        <v>3702222</v>
      </c>
      <c r="BI73" s="178"/>
    </row>
    <row r="74" spans="1:61" ht="14.25" thickBot="1">
      <c r="A74" s="116">
        <v>1</v>
      </c>
      <c r="B74" s="112">
        <v>99702</v>
      </c>
      <c r="C74" s="113">
        <v>8360664</v>
      </c>
      <c r="D74" s="118"/>
      <c r="E74" s="118">
        <f t="shared" si="31"/>
        <v>398539</v>
      </c>
      <c r="F74" s="118"/>
      <c r="G74" s="118">
        <f t="shared" si="32"/>
        <v>99594</v>
      </c>
      <c r="H74" s="118">
        <f t="shared" si="33"/>
        <v>108</v>
      </c>
      <c r="I74" s="118">
        <f>+E74-4*G74</f>
        <v>163</v>
      </c>
      <c r="J74" s="118"/>
      <c r="K74" s="213">
        <f>+I74/4/H74</f>
        <v>0.3773148148148148</v>
      </c>
      <c r="L74" s="118"/>
      <c r="M74" s="120"/>
      <c r="N74" s="135">
        <v>0.6226851851851851</v>
      </c>
      <c r="P74" s="116">
        <v>1</v>
      </c>
      <c r="Q74" s="112">
        <v>99702</v>
      </c>
      <c r="R74" s="136">
        <v>8360664</v>
      </c>
      <c r="S74" s="116"/>
      <c r="T74" s="118"/>
      <c r="U74" s="120"/>
      <c r="Z74" s="185">
        <v>49</v>
      </c>
      <c r="AA74" s="186"/>
      <c r="AB74" s="187">
        <v>95588</v>
      </c>
      <c r="AC74" s="188"/>
      <c r="AD74" s="189">
        <v>336</v>
      </c>
      <c r="AE74" s="188"/>
      <c r="AF74" s="190">
        <v>0.99648</v>
      </c>
      <c r="AG74" s="188"/>
      <c r="AH74" s="190">
        <v>0.00352</v>
      </c>
      <c r="AI74" s="188"/>
      <c r="AJ74" s="190">
        <v>0.00335</v>
      </c>
      <c r="AK74" s="188"/>
      <c r="AL74" s="191">
        <v>30.81</v>
      </c>
      <c r="AM74" s="188"/>
      <c r="AN74" s="187">
        <v>95423</v>
      </c>
      <c r="AO74" s="192"/>
      <c r="AP74" s="193">
        <v>2944765</v>
      </c>
      <c r="AQ74" s="194"/>
      <c r="AR74" s="185">
        <v>49</v>
      </c>
      <c r="AS74" s="186"/>
      <c r="AT74" s="187">
        <v>97575</v>
      </c>
      <c r="AU74" s="188"/>
      <c r="AV74" s="189">
        <v>171</v>
      </c>
      <c r="AW74" s="188"/>
      <c r="AX74" s="190">
        <v>0.99825</v>
      </c>
      <c r="AY74" s="188"/>
      <c r="AZ74" s="190">
        <v>0.00175</v>
      </c>
      <c r="BA74" s="188"/>
      <c r="BB74" s="190">
        <v>0.00166</v>
      </c>
      <c r="BC74" s="188"/>
      <c r="BD74" s="191">
        <v>36.94</v>
      </c>
      <c r="BE74" s="188"/>
      <c r="BF74" s="187">
        <v>97491</v>
      </c>
      <c r="BG74" s="192"/>
      <c r="BH74" s="193">
        <v>3604568</v>
      </c>
      <c r="BI74" s="186"/>
    </row>
    <row r="75" spans="1:61" ht="13.5">
      <c r="A75" s="116">
        <v>5</v>
      </c>
      <c r="B75" s="112">
        <v>99594</v>
      </c>
      <c r="C75" s="113">
        <v>7962125</v>
      </c>
      <c r="D75" s="118"/>
      <c r="E75" s="118">
        <f t="shared" si="31"/>
        <v>497837</v>
      </c>
      <c r="F75" s="118"/>
      <c r="G75" s="118">
        <f t="shared" si="32"/>
        <v>99544</v>
      </c>
      <c r="H75" s="118">
        <f t="shared" si="33"/>
        <v>50</v>
      </c>
      <c r="I75" s="118">
        <f aca="true" t="shared" si="34" ref="I75:I91">+E75-5*G75</f>
        <v>117</v>
      </c>
      <c r="J75" s="118"/>
      <c r="K75" s="213">
        <f aca="true" t="shared" si="35" ref="K75:K91">+I75/5/H75</f>
        <v>0.46799999999999997</v>
      </c>
      <c r="L75" s="118"/>
      <c r="M75" s="120"/>
      <c r="N75" s="135">
        <v>0.532</v>
      </c>
      <c r="P75" s="116">
        <v>5</v>
      </c>
      <c r="Q75" s="112">
        <v>99594</v>
      </c>
      <c r="R75" s="136">
        <v>7962125</v>
      </c>
      <c r="S75" s="116"/>
      <c r="T75" s="118"/>
      <c r="U75" s="120"/>
      <c r="Z75" s="195"/>
      <c r="AA75" s="195"/>
      <c r="AB75" s="196"/>
      <c r="AC75" s="196"/>
      <c r="AD75" s="196"/>
      <c r="AE75" s="196"/>
      <c r="AF75" s="197"/>
      <c r="AG75" s="196"/>
      <c r="AH75" s="197"/>
      <c r="AI75" s="196"/>
      <c r="AJ75" s="197"/>
      <c r="AK75" s="196"/>
      <c r="AL75" s="198"/>
      <c r="AM75" s="196"/>
      <c r="AN75" s="196"/>
      <c r="AO75" s="196"/>
      <c r="AP75" s="196"/>
      <c r="AQ75" s="195"/>
      <c r="AR75" s="195"/>
      <c r="AS75" s="195"/>
      <c r="AT75" s="196"/>
      <c r="AU75" s="196"/>
      <c r="AV75" s="196"/>
      <c r="AW75" s="196"/>
      <c r="AX75" s="197"/>
      <c r="AY75" s="196"/>
      <c r="AZ75" s="197"/>
      <c r="BA75" s="196"/>
      <c r="BB75" s="197"/>
      <c r="BC75" s="196"/>
      <c r="BD75" s="198"/>
      <c r="BE75" s="196"/>
      <c r="BF75" s="196"/>
      <c r="BG75" s="196"/>
      <c r="BH75" s="196"/>
      <c r="BI75" s="195"/>
    </row>
    <row r="76" spans="1:61" ht="13.5">
      <c r="A76" s="116">
        <v>10</v>
      </c>
      <c r="B76" s="112">
        <v>99544</v>
      </c>
      <c r="C76" s="113">
        <v>7464288</v>
      </c>
      <c r="D76" s="118"/>
      <c r="E76" s="118">
        <f t="shared" si="31"/>
        <v>497624</v>
      </c>
      <c r="F76" s="118"/>
      <c r="G76" s="118">
        <f t="shared" si="32"/>
        <v>99504</v>
      </c>
      <c r="H76" s="118">
        <f t="shared" si="33"/>
        <v>40</v>
      </c>
      <c r="I76" s="118">
        <f t="shared" si="34"/>
        <v>104</v>
      </c>
      <c r="J76" s="118"/>
      <c r="K76" s="213">
        <f t="shared" si="35"/>
        <v>0.52</v>
      </c>
      <c r="L76" s="118"/>
      <c r="M76" s="120"/>
      <c r="N76" s="135">
        <v>0.48</v>
      </c>
      <c r="P76" s="116">
        <v>10</v>
      </c>
      <c r="Q76" s="112">
        <v>99544</v>
      </c>
      <c r="R76" s="136">
        <v>7464288</v>
      </c>
      <c r="S76" s="116"/>
      <c r="T76" s="118"/>
      <c r="U76" s="120"/>
      <c r="Z76" s="195"/>
      <c r="AA76" s="195"/>
      <c r="AB76" s="196"/>
      <c r="AC76" s="196"/>
      <c r="AD76" s="196"/>
      <c r="AE76" s="196"/>
      <c r="AF76" s="197"/>
      <c r="AG76" s="196"/>
      <c r="AH76" s="197"/>
      <c r="AI76" s="196"/>
      <c r="AJ76" s="197"/>
      <c r="AK76" s="196"/>
      <c r="AL76" s="198"/>
      <c r="AM76" s="196"/>
      <c r="AN76" s="196"/>
      <c r="AO76" s="196"/>
      <c r="AP76" s="196"/>
      <c r="AQ76" s="195"/>
      <c r="AR76" s="195"/>
      <c r="AS76" s="195"/>
      <c r="AT76" s="196"/>
      <c r="AU76" s="196"/>
      <c r="AV76" s="196"/>
      <c r="AW76" s="196"/>
      <c r="AX76" s="197"/>
      <c r="AY76" s="196"/>
      <c r="AZ76" s="197"/>
      <c r="BA76" s="196"/>
      <c r="BB76" s="197"/>
      <c r="BC76" s="196"/>
      <c r="BD76" s="198"/>
      <c r="BE76" s="196"/>
      <c r="BF76" s="196"/>
      <c r="BG76" s="196"/>
      <c r="BH76" s="196"/>
      <c r="BI76" s="195"/>
    </row>
    <row r="77" spans="1:61" ht="13.5">
      <c r="A77" s="116">
        <v>15</v>
      </c>
      <c r="B77" s="112">
        <v>99504</v>
      </c>
      <c r="C77" s="113">
        <v>6966664</v>
      </c>
      <c r="D77" s="118"/>
      <c r="E77" s="118">
        <f t="shared" si="31"/>
        <v>497320</v>
      </c>
      <c r="F77" s="118"/>
      <c r="G77" s="118">
        <f t="shared" si="32"/>
        <v>99413</v>
      </c>
      <c r="H77" s="118">
        <f t="shared" si="33"/>
        <v>91</v>
      </c>
      <c r="I77" s="118">
        <f t="shared" si="34"/>
        <v>255</v>
      </c>
      <c r="J77" s="118"/>
      <c r="K77" s="213">
        <f t="shared" si="35"/>
        <v>0.5604395604395604</v>
      </c>
      <c r="L77" s="118"/>
      <c r="M77" s="120"/>
      <c r="N77" s="135">
        <v>0.43956043956043955</v>
      </c>
      <c r="P77" s="116">
        <v>15</v>
      </c>
      <c r="Q77" s="112">
        <v>99504</v>
      </c>
      <c r="R77" s="136">
        <v>6966664</v>
      </c>
      <c r="S77" s="116"/>
      <c r="T77" s="118"/>
      <c r="U77" s="120"/>
      <c r="Z77" s="195"/>
      <c r="AA77" s="195"/>
      <c r="AB77" s="196"/>
      <c r="AC77" s="196"/>
      <c r="AD77" s="196"/>
      <c r="AE77" s="196"/>
      <c r="AF77" s="197"/>
      <c r="AG77" s="196"/>
      <c r="AH77" s="197"/>
      <c r="AI77" s="196"/>
      <c r="AJ77" s="197"/>
      <c r="AK77" s="196"/>
      <c r="AL77" s="198"/>
      <c r="AM77" s="196"/>
      <c r="AN77" s="196"/>
      <c r="AO77" s="196"/>
      <c r="AP77" s="196"/>
      <c r="AQ77" s="195"/>
      <c r="AR77" s="195"/>
      <c r="AS77" s="195"/>
      <c r="AT77" s="196"/>
      <c r="AU77" s="196"/>
      <c r="AV77" s="196"/>
      <c r="AW77" s="196"/>
      <c r="AX77" s="197"/>
      <c r="AY77" s="196"/>
      <c r="AZ77" s="197"/>
      <c r="BA77" s="196"/>
      <c r="BB77" s="197"/>
      <c r="BC77" s="196"/>
      <c r="BD77" s="198"/>
      <c r="BE77" s="196"/>
      <c r="BF77" s="196"/>
      <c r="BG77" s="196"/>
      <c r="BH77" s="196"/>
      <c r="BI77" s="195"/>
    </row>
    <row r="78" spans="1:61" ht="17.25">
      <c r="A78" s="116">
        <v>20</v>
      </c>
      <c r="B78" s="112">
        <v>99413</v>
      </c>
      <c r="C78" s="113">
        <v>6469344</v>
      </c>
      <c r="D78" s="118"/>
      <c r="E78" s="118">
        <f t="shared" si="31"/>
        <v>496730</v>
      </c>
      <c r="F78" s="118"/>
      <c r="G78" s="118">
        <f t="shared" si="32"/>
        <v>99273</v>
      </c>
      <c r="H78" s="118">
        <f t="shared" si="33"/>
        <v>140</v>
      </c>
      <c r="I78" s="118">
        <f t="shared" si="34"/>
        <v>365</v>
      </c>
      <c r="J78" s="118"/>
      <c r="K78" s="213">
        <f t="shared" si="35"/>
        <v>0.5214285714285715</v>
      </c>
      <c r="L78" s="118"/>
      <c r="M78" s="120"/>
      <c r="N78" s="135">
        <v>0.47857142857142854</v>
      </c>
      <c r="P78" s="116">
        <v>20</v>
      </c>
      <c r="Q78" s="112">
        <v>99413</v>
      </c>
      <c r="R78" s="136">
        <v>6469344</v>
      </c>
      <c r="S78" s="116"/>
      <c r="T78" s="118"/>
      <c r="U78" s="120"/>
      <c r="Z78" s="199"/>
      <c r="AA78" s="195"/>
      <c r="AB78" s="196"/>
      <c r="AC78" s="196"/>
      <c r="AD78" s="196"/>
      <c r="AE78" s="196"/>
      <c r="AF78" s="197"/>
      <c r="AG78" s="196"/>
      <c r="AH78" s="197"/>
      <c r="AI78" s="196"/>
      <c r="AJ78" s="197"/>
      <c r="AK78" s="196"/>
      <c r="AL78" s="198"/>
      <c r="AM78" s="196"/>
      <c r="AN78" s="196"/>
      <c r="AO78" s="196"/>
      <c r="AP78" s="196"/>
      <c r="AQ78" s="195"/>
      <c r="AR78" s="195"/>
      <c r="AS78" s="195"/>
      <c r="AT78" s="196"/>
      <c r="AU78" s="196"/>
      <c r="AV78" s="196"/>
      <c r="AW78" s="196"/>
      <c r="AX78" s="197"/>
      <c r="AY78" s="196"/>
      <c r="AZ78" s="197"/>
      <c r="BA78" s="196"/>
      <c r="BB78" s="197"/>
      <c r="BC78" s="196"/>
      <c r="BD78" s="198"/>
      <c r="BE78" s="196"/>
      <c r="BF78" s="196"/>
      <c r="BG78" s="196"/>
      <c r="BH78" s="196"/>
      <c r="BI78" s="195"/>
    </row>
    <row r="79" spans="1:61" ht="21">
      <c r="A79" s="116">
        <v>25</v>
      </c>
      <c r="B79" s="112">
        <v>99273</v>
      </c>
      <c r="C79" s="113">
        <v>5972614</v>
      </c>
      <c r="D79" s="118"/>
      <c r="E79" s="118">
        <f t="shared" si="31"/>
        <v>495972</v>
      </c>
      <c r="F79" s="118"/>
      <c r="G79" s="118">
        <f t="shared" si="32"/>
        <v>99110</v>
      </c>
      <c r="H79" s="118">
        <f t="shared" si="33"/>
        <v>163</v>
      </c>
      <c r="I79" s="118">
        <f t="shared" si="34"/>
        <v>422</v>
      </c>
      <c r="J79" s="118"/>
      <c r="K79" s="213">
        <f t="shared" si="35"/>
        <v>0.5177914110429448</v>
      </c>
      <c r="L79" s="118"/>
      <c r="M79" s="120"/>
      <c r="N79" s="135">
        <v>0.4822085889570552</v>
      </c>
      <c r="P79" s="116">
        <v>25</v>
      </c>
      <c r="Q79" s="112">
        <v>99273</v>
      </c>
      <c r="R79" s="136">
        <v>5972614</v>
      </c>
      <c r="S79" s="116"/>
      <c r="T79" s="118"/>
      <c r="U79" s="120"/>
      <c r="Z79" s="143" t="s">
        <v>107</v>
      </c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3"/>
      <c r="AQ79" s="142"/>
      <c r="AR79" s="143" t="s">
        <v>108</v>
      </c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3"/>
      <c r="BI79" s="142"/>
    </row>
    <row r="80" spans="1:61" ht="22.5">
      <c r="A80" s="116">
        <v>30</v>
      </c>
      <c r="B80" s="112">
        <v>99110</v>
      </c>
      <c r="C80" s="113">
        <v>5476642</v>
      </c>
      <c r="D80" s="118"/>
      <c r="E80" s="118">
        <f t="shared" si="31"/>
        <v>495035</v>
      </c>
      <c r="F80" s="118"/>
      <c r="G80" s="118">
        <f t="shared" si="32"/>
        <v>98892</v>
      </c>
      <c r="H80" s="118">
        <f t="shared" si="33"/>
        <v>218</v>
      </c>
      <c r="I80" s="118">
        <f t="shared" si="34"/>
        <v>575</v>
      </c>
      <c r="J80" s="118"/>
      <c r="K80" s="213">
        <f t="shared" si="35"/>
        <v>0.5275229357798165</v>
      </c>
      <c r="L80" s="118"/>
      <c r="M80" s="120"/>
      <c r="N80" s="135">
        <v>0.47247706422018354</v>
      </c>
      <c r="P80" s="116">
        <v>30</v>
      </c>
      <c r="Q80" s="112">
        <v>99110</v>
      </c>
      <c r="R80" s="136">
        <v>5476642</v>
      </c>
      <c r="S80" s="116"/>
      <c r="T80" s="118"/>
      <c r="U80" s="120"/>
      <c r="Z80" s="145"/>
      <c r="AL80" s="146"/>
      <c r="AP80" s="147"/>
      <c r="AQ80" s="148"/>
      <c r="AR80" s="145"/>
      <c r="BD80" s="146"/>
      <c r="BH80" s="147"/>
      <c r="BI80" s="148"/>
    </row>
    <row r="81" spans="1:56" ht="14.25" thickBot="1">
      <c r="A81" s="116">
        <v>35</v>
      </c>
      <c r="B81" s="112">
        <v>98892</v>
      </c>
      <c r="C81" s="113">
        <v>4981607</v>
      </c>
      <c r="D81" s="118"/>
      <c r="E81" s="118">
        <f t="shared" si="31"/>
        <v>493739</v>
      </c>
      <c r="F81" s="118"/>
      <c r="G81" s="118">
        <f t="shared" si="32"/>
        <v>98585</v>
      </c>
      <c r="H81" s="118">
        <f t="shared" si="33"/>
        <v>307</v>
      </c>
      <c r="I81" s="118">
        <f t="shared" si="34"/>
        <v>814</v>
      </c>
      <c r="J81" s="118"/>
      <c r="K81" s="213">
        <f t="shared" si="35"/>
        <v>0.5302931596091206</v>
      </c>
      <c r="L81" s="118"/>
      <c r="M81" s="120"/>
      <c r="N81" s="135">
        <v>0.4697068403908794</v>
      </c>
      <c r="P81" s="116">
        <v>35</v>
      </c>
      <c r="Q81" s="112">
        <v>98892</v>
      </c>
      <c r="R81" s="136">
        <v>4981607</v>
      </c>
      <c r="S81" s="116"/>
      <c r="T81" s="118"/>
      <c r="U81" s="120"/>
      <c r="AF81" s="200"/>
      <c r="AH81" s="200"/>
      <c r="AJ81" s="200"/>
      <c r="AL81" s="201"/>
      <c r="AX81" s="200"/>
      <c r="AZ81" s="200"/>
      <c r="BB81" s="200"/>
      <c r="BD81" s="201"/>
    </row>
    <row r="82" spans="1:61" ht="13.5">
      <c r="A82" s="116">
        <v>40</v>
      </c>
      <c r="B82" s="112">
        <v>98585</v>
      </c>
      <c r="C82" s="113">
        <v>4487868</v>
      </c>
      <c r="D82" s="118"/>
      <c r="E82" s="118">
        <f t="shared" si="31"/>
        <v>491850</v>
      </c>
      <c r="F82" s="118"/>
      <c r="G82" s="118">
        <f t="shared" si="32"/>
        <v>98119</v>
      </c>
      <c r="H82" s="118">
        <f t="shared" si="33"/>
        <v>466</v>
      </c>
      <c r="I82" s="118">
        <f t="shared" si="34"/>
        <v>1255</v>
      </c>
      <c r="J82" s="118"/>
      <c r="K82" s="213">
        <f t="shared" si="35"/>
        <v>0.5386266094420601</v>
      </c>
      <c r="L82" s="118"/>
      <c r="M82" s="120"/>
      <c r="N82" s="135">
        <v>0.4613733905579399</v>
      </c>
      <c r="P82" s="116">
        <v>40</v>
      </c>
      <c r="Q82" s="112">
        <v>98585</v>
      </c>
      <c r="R82" s="136">
        <v>4487868</v>
      </c>
      <c r="S82" s="116"/>
      <c r="T82" s="118"/>
      <c r="U82" s="120"/>
      <c r="Z82" s="149" t="s">
        <v>86</v>
      </c>
      <c r="AA82" s="150"/>
      <c r="AB82" s="151" t="s">
        <v>87</v>
      </c>
      <c r="AC82" s="150"/>
      <c r="AD82" s="151" t="s">
        <v>88</v>
      </c>
      <c r="AE82" s="150"/>
      <c r="AF82" s="151" t="s">
        <v>89</v>
      </c>
      <c r="AG82" s="150"/>
      <c r="AH82" s="151" t="s">
        <v>90</v>
      </c>
      <c r="AI82" s="150"/>
      <c r="AJ82" s="151" t="s">
        <v>91</v>
      </c>
      <c r="AK82" s="150"/>
      <c r="AL82" s="151" t="s">
        <v>92</v>
      </c>
      <c r="AM82" s="150"/>
      <c r="AN82" s="152" t="s">
        <v>93</v>
      </c>
      <c r="AO82" s="153"/>
      <c r="AP82" s="153"/>
      <c r="AQ82" s="154"/>
      <c r="AR82" s="149" t="s">
        <v>86</v>
      </c>
      <c r="AS82" s="150"/>
      <c r="AT82" s="151" t="s">
        <v>87</v>
      </c>
      <c r="AU82" s="150"/>
      <c r="AV82" s="151" t="s">
        <v>88</v>
      </c>
      <c r="AW82" s="150"/>
      <c r="AX82" s="151" t="s">
        <v>89</v>
      </c>
      <c r="AY82" s="150"/>
      <c r="AZ82" s="151" t="s">
        <v>90</v>
      </c>
      <c r="BA82" s="150"/>
      <c r="BB82" s="151" t="s">
        <v>91</v>
      </c>
      <c r="BC82" s="150"/>
      <c r="BD82" s="151" t="s">
        <v>92</v>
      </c>
      <c r="BE82" s="150"/>
      <c r="BF82" s="152" t="s">
        <v>93</v>
      </c>
      <c r="BG82" s="153"/>
      <c r="BH82" s="153"/>
      <c r="BI82" s="154"/>
    </row>
    <row r="83" spans="1:61" ht="13.5">
      <c r="A83" s="116">
        <v>45</v>
      </c>
      <c r="B83" s="112">
        <v>98119</v>
      </c>
      <c r="C83" s="113">
        <v>3996018</v>
      </c>
      <c r="D83" s="118"/>
      <c r="E83" s="118">
        <f t="shared" si="31"/>
        <v>488941</v>
      </c>
      <c r="F83" s="118"/>
      <c r="G83" s="118">
        <f t="shared" si="32"/>
        <v>97404</v>
      </c>
      <c r="H83" s="118">
        <f t="shared" si="33"/>
        <v>715</v>
      </c>
      <c r="I83" s="118">
        <f t="shared" si="34"/>
        <v>1921</v>
      </c>
      <c r="J83" s="118"/>
      <c r="K83" s="213">
        <f t="shared" si="35"/>
        <v>0.5373426573426573</v>
      </c>
      <c r="L83" s="118"/>
      <c r="M83" s="120"/>
      <c r="N83" s="135">
        <v>0.4626573426573427</v>
      </c>
      <c r="P83" s="116">
        <v>45</v>
      </c>
      <c r="Q83" s="112">
        <v>98119</v>
      </c>
      <c r="R83" s="136">
        <v>3996018</v>
      </c>
      <c r="S83" s="116"/>
      <c r="T83" s="118"/>
      <c r="U83" s="120"/>
      <c r="Z83" s="155"/>
      <c r="AA83" s="156"/>
      <c r="AB83" s="157"/>
      <c r="AC83" s="156"/>
      <c r="AD83" s="157"/>
      <c r="AE83" s="156"/>
      <c r="AF83" s="157"/>
      <c r="AG83" s="156"/>
      <c r="AH83" s="157"/>
      <c r="AI83" s="156"/>
      <c r="AJ83" s="157"/>
      <c r="AK83" s="156"/>
      <c r="AL83" s="158" t="s">
        <v>94</v>
      </c>
      <c r="AM83" s="159"/>
      <c r="AN83" s="157"/>
      <c r="AO83" s="160"/>
      <c r="AP83" s="157"/>
      <c r="AQ83" s="161"/>
      <c r="AR83" s="155"/>
      <c r="AS83" s="156"/>
      <c r="AT83" s="157"/>
      <c r="AU83" s="156"/>
      <c r="AV83" s="157"/>
      <c r="AW83" s="156"/>
      <c r="AX83" s="157"/>
      <c r="AY83" s="156"/>
      <c r="AZ83" s="157"/>
      <c r="BA83" s="156"/>
      <c r="BB83" s="157"/>
      <c r="BC83" s="156"/>
      <c r="BD83" s="158" t="s">
        <v>94</v>
      </c>
      <c r="BE83" s="159"/>
      <c r="BF83" s="157"/>
      <c r="BG83" s="160"/>
      <c r="BH83" s="157"/>
      <c r="BI83" s="161"/>
    </row>
    <row r="84" spans="1:61" ht="18.75">
      <c r="A84" s="116">
        <v>50</v>
      </c>
      <c r="B84" s="112">
        <v>97404</v>
      </c>
      <c r="C84" s="124">
        <v>3507077</v>
      </c>
      <c r="D84" s="118"/>
      <c r="E84" s="118">
        <f t="shared" si="31"/>
        <v>484379</v>
      </c>
      <c r="F84" s="118"/>
      <c r="G84" s="118">
        <f t="shared" si="32"/>
        <v>96278</v>
      </c>
      <c r="H84" s="118">
        <f t="shared" si="33"/>
        <v>1126</v>
      </c>
      <c r="I84" s="118">
        <f t="shared" si="34"/>
        <v>2989</v>
      </c>
      <c r="J84" s="118"/>
      <c r="K84" s="213">
        <f t="shared" si="35"/>
        <v>0.5309058614564831</v>
      </c>
      <c r="L84" s="118"/>
      <c r="M84" s="120"/>
      <c r="N84" s="135">
        <v>0.4690941385435169</v>
      </c>
      <c r="P84" s="116">
        <v>50</v>
      </c>
      <c r="Q84" s="112">
        <v>97404</v>
      </c>
      <c r="R84" s="136">
        <v>3507077</v>
      </c>
      <c r="S84" s="116"/>
      <c r="T84" s="118"/>
      <c r="U84" s="120"/>
      <c r="Z84" s="162" t="s">
        <v>95</v>
      </c>
      <c r="AA84" s="163"/>
      <c r="AB84" s="164" t="s">
        <v>96</v>
      </c>
      <c r="AC84" s="163"/>
      <c r="AD84" s="165" t="s">
        <v>97</v>
      </c>
      <c r="AE84" s="163"/>
      <c r="AF84" s="165" t="s">
        <v>98</v>
      </c>
      <c r="AG84" s="163"/>
      <c r="AH84" s="165" t="s">
        <v>99</v>
      </c>
      <c r="AI84" s="163"/>
      <c r="AJ84" s="166" t="s">
        <v>100</v>
      </c>
      <c r="AK84" s="163"/>
      <c r="AL84" s="164" t="s">
        <v>101</v>
      </c>
      <c r="AM84" s="163"/>
      <c r="AN84" s="165" t="s">
        <v>102</v>
      </c>
      <c r="AO84" s="167"/>
      <c r="AP84" s="164" t="s">
        <v>103</v>
      </c>
      <c r="AQ84" s="168"/>
      <c r="AR84" s="162" t="s">
        <v>95</v>
      </c>
      <c r="AS84" s="163"/>
      <c r="AT84" s="164" t="s">
        <v>96</v>
      </c>
      <c r="AU84" s="163"/>
      <c r="AV84" s="165" t="s">
        <v>97</v>
      </c>
      <c r="AW84" s="163"/>
      <c r="AX84" s="165" t="s">
        <v>98</v>
      </c>
      <c r="AY84" s="163"/>
      <c r="AZ84" s="165" t="s">
        <v>99</v>
      </c>
      <c r="BA84" s="163"/>
      <c r="BB84" s="166" t="s">
        <v>100</v>
      </c>
      <c r="BC84" s="163"/>
      <c r="BD84" s="164" t="s">
        <v>101</v>
      </c>
      <c r="BE84" s="163"/>
      <c r="BF84" s="165" t="s">
        <v>102</v>
      </c>
      <c r="BG84" s="167"/>
      <c r="BH84" s="164" t="s">
        <v>103</v>
      </c>
      <c r="BI84" s="168"/>
    </row>
    <row r="85" spans="1:61" ht="13.5">
      <c r="A85" s="116">
        <v>55</v>
      </c>
      <c r="B85" s="112">
        <v>96278</v>
      </c>
      <c r="C85" s="124">
        <v>3022698</v>
      </c>
      <c r="D85" s="118"/>
      <c r="E85" s="118">
        <f t="shared" si="31"/>
        <v>477805</v>
      </c>
      <c r="F85" s="118"/>
      <c r="G85" s="118">
        <f t="shared" si="32"/>
        <v>94771</v>
      </c>
      <c r="H85" s="118">
        <f t="shared" si="33"/>
        <v>1507</v>
      </c>
      <c r="I85" s="118">
        <f t="shared" si="34"/>
        <v>3950</v>
      </c>
      <c r="J85" s="118"/>
      <c r="K85" s="213">
        <f t="shared" si="35"/>
        <v>0.5242203052422031</v>
      </c>
      <c r="L85" s="118"/>
      <c r="M85" s="120"/>
      <c r="N85" s="135">
        <v>0.4757796947577969</v>
      </c>
      <c r="P85" s="116">
        <v>55</v>
      </c>
      <c r="Q85" s="112">
        <v>96278</v>
      </c>
      <c r="R85" s="136">
        <v>3022698</v>
      </c>
      <c r="S85" s="116"/>
      <c r="T85" s="118"/>
      <c r="U85" s="120"/>
      <c r="Z85" s="169">
        <v>50</v>
      </c>
      <c r="AA85" s="170"/>
      <c r="AB85" s="202">
        <v>95252</v>
      </c>
      <c r="AC85" s="172"/>
      <c r="AD85" s="203">
        <v>373</v>
      </c>
      <c r="AE85" s="180"/>
      <c r="AF85" s="204">
        <v>0.99608</v>
      </c>
      <c r="AG85" s="180"/>
      <c r="AH85" s="204">
        <v>0.00392</v>
      </c>
      <c r="AI85" s="180"/>
      <c r="AJ85" s="204">
        <v>0.00372</v>
      </c>
      <c r="AK85" s="180"/>
      <c r="AL85" s="205">
        <v>29.91</v>
      </c>
      <c r="AM85" s="172"/>
      <c r="AN85" s="206">
        <v>95069</v>
      </c>
      <c r="AO85" s="176"/>
      <c r="AP85" s="124">
        <v>2849342</v>
      </c>
      <c r="AQ85" s="178"/>
      <c r="AR85" s="169">
        <v>50</v>
      </c>
      <c r="AS85" s="170"/>
      <c r="AT85" s="202">
        <v>97404</v>
      </c>
      <c r="AU85" s="172"/>
      <c r="AV85" s="203">
        <v>190</v>
      </c>
      <c r="AW85" s="180"/>
      <c r="AX85" s="204">
        <v>0.99804</v>
      </c>
      <c r="AY85" s="180"/>
      <c r="AZ85" s="204">
        <v>0.00196</v>
      </c>
      <c r="BA85" s="180"/>
      <c r="BB85" s="204">
        <v>0.00185</v>
      </c>
      <c r="BC85" s="180"/>
      <c r="BD85" s="205">
        <v>36.01</v>
      </c>
      <c r="BE85" s="172"/>
      <c r="BF85" s="206">
        <v>97311</v>
      </c>
      <c r="BG85" s="176"/>
      <c r="BH85" s="124">
        <v>3507077</v>
      </c>
      <c r="BI85" s="178"/>
    </row>
    <row r="86" spans="1:61" ht="13.5">
      <c r="A86" s="116">
        <v>60</v>
      </c>
      <c r="B86" s="112">
        <v>94771</v>
      </c>
      <c r="C86" s="124">
        <v>2544893</v>
      </c>
      <c r="D86" s="118"/>
      <c r="E86" s="118">
        <f t="shared" si="31"/>
        <v>468809</v>
      </c>
      <c r="F86" s="118"/>
      <c r="G86" s="118">
        <f t="shared" si="32"/>
        <v>92586</v>
      </c>
      <c r="H86" s="118">
        <f t="shared" si="33"/>
        <v>2185</v>
      </c>
      <c r="I86" s="118">
        <f t="shared" si="34"/>
        <v>5879</v>
      </c>
      <c r="J86" s="118"/>
      <c r="K86" s="213">
        <f t="shared" si="35"/>
        <v>0.5381235697940503</v>
      </c>
      <c r="L86" s="118"/>
      <c r="M86" s="120"/>
      <c r="N86" s="135">
        <v>0.4618764302059497</v>
      </c>
      <c r="P86" s="116">
        <v>60</v>
      </c>
      <c r="Q86" s="112">
        <v>94771</v>
      </c>
      <c r="R86" s="136">
        <v>2544893</v>
      </c>
      <c r="S86" s="116"/>
      <c r="T86" s="118"/>
      <c r="U86" s="120"/>
      <c r="Z86" s="169">
        <v>51</v>
      </c>
      <c r="AA86" s="179"/>
      <c r="AB86" s="203">
        <v>94879</v>
      </c>
      <c r="AC86" s="180"/>
      <c r="AD86" s="203">
        <v>413</v>
      </c>
      <c r="AE86" s="180"/>
      <c r="AF86" s="204">
        <v>0.99565</v>
      </c>
      <c r="AG86" s="180"/>
      <c r="AH86" s="204">
        <v>0.00435</v>
      </c>
      <c r="AI86" s="180"/>
      <c r="AJ86" s="204">
        <v>0.00414</v>
      </c>
      <c r="AK86" s="180"/>
      <c r="AL86" s="205">
        <v>29.03</v>
      </c>
      <c r="AM86" s="180"/>
      <c r="AN86" s="206">
        <v>94676</v>
      </c>
      <c r="AO86" s="181"/>
      <c r="AP86" s="206">
        <v>2754273</v>
      </c>
      <c r="AQ86" s="178"/>
      <c r="AR86" s="169">
        <v>51</v>
      </c>
      <c r="AS86" s="179"/>
      <c r="AT86" s="203">
        <v>97214</v>
      </c>
      <c r="AU86" s="180"/>
      <c r="AV86" s="203">
        <v>209</v>
      </c>
      <c r="AW86" s="180"/>
      <c r="AX86" s="204">
        <v>0.99785</v>
      </c>
      <c r="AY86" s="180"/>
      <c r="AZ86" s="204">
        <v>0.00215</v>
      </c>
      <c r="BA86" s="180"/>
      <c r="BB86" s="204">
        <v>0.00206</v>
      </c>
      <c r="BC86" s="180"/>
      <c r="BD86" s="205">
        <v>35.07</v>
      </c>
      <c r="BE86" s="180"/>
      <c r="BF86" s="206">
        <v>97111</v>
      </c>
      <c r="BG86" s="181"/>
      <c r="BH86" s="206">
        <v>3409766</v>
      </c>
      <c r="BI86" s="178"/>
    </row>
    <row r="87" spans="1:61" ht="13.5">
      <c r="A87" s="116">
        <v>65</v>
      </c>
      <c r="B87" s="112">
        <v>92586</v>
      </c>
      <c r="C87" s="124">
        <v>2076084</v>
      </c>
      <c r="D87" s="118"/>
      <c r="E87" s="118">
        <f t="shared" si="31"/>
        <v>454952</v>
      </c>
      <c r="F87" s="118"/>
      <c r="G87" s="118">
        <f t="shared" si="32"/>
        <v>89140</v>
      </c>
      <c r="H87" s="118">
        <f t="shared" si="33"/>
        <v>3446</v>
      </c>
      <c r="I87" s="118">
        <f t="shared" si="34"/>
        <v>9252</v>
      </c>
      <c r="J87" s="118"/>
      <c r="K87" s="213">
        <f t="shared" si="35"/>
        <v>0.5369704004643064</v>
      </c>
      <c r="L87" s="118"/>
      <c r="M87" s="120"/>
      <c r="N87" s="135">
        <v>0.46302959953569356</v>
      </c>
      <c r="P87" s="116">
        <v>65</v>
      </c>
      <c r="Q87" s="112">
        <v>92586</v>
      </c>
      <c r="R87" s="136">
        <v>2076084</v>
      </c>
      <c r="S87" s="116"/>
      <c r="T87" s="118"/>
      <c r="U87" s="120"/>
      <c r="Z87" s="169">
        <v>52</v>
      </c>
      <c r="AA87" s="179"/>
      <c r="AB87" s="203">
        <v>94466</v>
      </c>
      <c r="AC87" s="180"/>
      <c r="AD87" s="203">
        <v>453</v>
      </c>
      <c r="AE87" s="180"/>
      <c r="AF87" s="204">
        <v>0.9952</v>
      </c>
      <c r="AG87" s="180"/>
      <c r="AH87" s="204">
        <v>0.0048</v>
      </c>
      <c r="AI87" s="180"/>
      <c r="AJ87" s="204">
        <v>0.00458</v>
      </c>
      <c r="AK87" s="180"/>
      <c r="AL87" s="205">
        <v>28.15</v>
      </c>
      <c r="AM87" s="180"/>
      <c r="AN87" s="206">
        <v>94243</v>
      </c>
      <c r="AO87" s="181"/>
      <c r="AP87" s="206">
        <v>2659597</v>
      </c>
      <c r="AQ87" s="178"/>
      <c r="AR87" s="169">
        <v>52</v>
      </c>
      <c r="AS87" s="179"/>
      <c r="AT87" s="203">
        <v>97004</v>
      </c>
      <c r="AU87" s="180"/>
      <c r="AV87" s="203">
        <v>226</v>
      </c>
      <c r="AW87" s="180"/>
      <c r="AX87" s="204">
        <v>0.99767</v>
      </c>
      <c r="AY87" s="180"/>
      <c r="AZ87" s="204">
        <v>0.00233</v>
      </c>
      <c r="BA87" s="180"/>
      <c r="BB87" s="204">
        <v>0.00225</v>
      </c>
      <c r="BC87" s="180"/>
      <c r="BD87" s="205">
        <v>34.15</v>
      </c>
      <c r="BE87" s="180"/>
      <c r="BF87" s="206">
        <v>96893</v>
      </c>
      <c r="BG87" s="181"/>
      <c r="BH87" s="206">
        <v>3312656</v>
      </c>
      <c r="BI87" s="178"/>
    </row>
    <row r="88" spans="1:61" ht="13.5">
      <c r="A88" s="116">
        <v>70</v>
      </c>
      <c r="B88" s="112">
        <v>89140</v>
      </c>
      <c r="C88" s="124">
        <v>1621132</v>
      </c>
      <c r="D88" s="118"/>
      <c r="E88" s="118">
        <f t="shared" si="31"/>
        <v>433214</v>
      </c>
      <c r="F88" s="118"/>
      <c r="G88" s="118">
        <f t="shared" si="32"/>
        <v>83711</v>
      </c>
      <c r="H88" s="118">
        <f t="shared" si="33"/>
        <v>5429</v>
      </c>
      <c r="I88" s="118">
        <f t="shared" si="34"/>
        <v>14659</v>
      </c>
      <c r="J88" s="118"/>
      <c r="K88" s="213">
        <f t="shared" si="35"/>
        <v>0.5400257874378339</v>
      </c>
      <c r="L88" s="118"/>
      <c r="M88" s="120"/>
      <c r="N88" s="135">
        <v>0.4599742125621661</v>
      </c>
      <c r="P88" s="116">
        <v>70</v>
      </c>
      <c r="Q88" s="112">
        <v>89140</v>
      </c>
      <c r="R88" s="136">
        <v>1621132</v>
      </c>
      <c r="S88" s="116"/>
      <c r="T88" s="118"/>
      <c r="U88" s="120"/>
      <c r="Z88" s="169">
        <v>53</v>
      </c>
      <c r="AA88" s="179"/>
      <c r="AB88" s="203">
        <v>94013</v>
      </c>
      <c r="AC88" s="180"/>
      <c r="AD88" s="203">
        <v>496</v>
      </c>
      <c r="AE88" s="180"/>
      <c r="AF88" s="204">
        <v>0.99473</v>
      </c>
      <c r="AG88" s="180"/>
      <c r="AH88" s="204">
        <v>0.00527</v>
      </c>
      <c r="AI88" s="180"/>
      <c r="AJ88" s="204">
        <v>0.00504</v>
      </c>
      <c r="AK88" s="180"/>
      <c r="AL88" s="205">
        <v>27.29</v>
      </c>
      <c r="AM88" s="180"/>
      <c r="AN88" s="206">
        <v>93769</v>
      </c>
      <c r="AO88" s="181"/>
      <c r="AP88" s="206">
        <v>2565354</v>
      </c>
      <c r="AQ88" s="178"/>
      <c r="AR88" s="169">
        <v>53</v>
      </c>
      <c r="AS88" s="179"/>
      <c r="AT88" s="203">
        <v>96778</v>
      </c>
      <c r="AU88" s="180"/>
      <c r="AV88" s="203">
        <v>243</v>
      </c>
      <c r="AW88" s="180"/>
      <c r="AX88" s="204">
        <v>0.99749</v>
      </c>
      <c r="AY88" s="180"/>
      <c r="AZ88" s="204">
        <v>0.00251</v>
      </c>
      <c r="BA88" s="180"/>
      <c r="BB88" s="204">
        <v>0.00243</v>
      </c>
      <c r="BC88" s="180"/>
      <c r="BD88" s="205">
        <v>33.23</v>
      </c>
      <c r="BE88" s="180"/>
      <c r="BF88" s="206">
        <v>96658</v>
      </c>
      <c r="BG88" s="181"/>
      <c r="BH88" s="206">
        <v>3215763</v>
      </c>
      <c r="BI88" s="178"/>
    </row>
    <row r="89" spans="1:61" ht="13.5">
      <c r="A89" s="116">
        <v>75</v>
      </c>
      <c r="B89" s="112">
        <v>83711</v>
      </c>
      <c r="C89" s="124">
        <v>1187918</v>
      </c>
      <c r="D89" s="118"/>
      <c r="E89" s="118">
        <f t="shared" si="31"/>
        <v>397697</v>
      </c>
      <c r="F89" s="118"/>
      <c r="G89" s="118">
        <f t="shared" si="32"/>
        <v>74529</v>
      </c>
      <c r="H89" s="118">
        <f t="shared" si="33"/>
        <v>9182</v>
      </c>
      <c r="I89" s="118">
        <f t="shared" si="34"/>
        <v>25052</v>
      </c>
      <c r="J89" s="118"/>
      <c r="K89" s="213">
        <f t="shared" si="35"/>
        <v>0.5456763232411239</v>
      </c>
      <c r="L89" s="118"/>
      <c r="M89" s="120"/>
      <c r="N89" s="135">
        <v>0.4543236767588761</v>
      </c>
      <c r="P89" s="116">
        <v>75</v>
      </c>
      <c r="Q89" s="112">
        <v>83711</v>
      </c>
      <c r="R89" s="136">
        <v>1187918</v>
      </c>
      <c r="S89" s="116"/>
      <c r="T89" s="118"/>
      <c r="U89" s="120"/>
      <c r="Z89" s="169">
        <v>54</v>
      </c>
      <c r="AA89" s="179"/>
      <c r="AB89" s="203">
        <v>93517</v>
      </c>
      <c r="AC89" s="180"/>
      <c r="AD89" s="203">
        <v>538</v>
      </c>
      <c r="AE89" s="180"/>
      <c r="AF89" s="204">
        <v>0.99425</v>
      </c>
      <c r="AG89" s="180"/>
      <c r="AH89" s="204">
        <v>0.00575</v>
      </c>
      <c r="AI89" s="180"/>
      <c r="AJ89" s="204">
        <v>0.00553</v>
      </c>
      <c r="AK89" s="180"/>
      <c r="AL89" s="205">
        <v>26.43</v>
      </c>
      <c r="AM89" s="180"/>
      <c r="AN89" s="206">
        <v>93252</v>
      </c>
      <c r="AO89" s="181"/>
      <c r="AP89" s="206">
        <v>2471586</v>
      </c>
      <c r="AQ89" s="178"/>
      <c r="AR89" s="169">
        <v>54</v>
      </c>
      <c r="AS89" s="179"/>
      <c r="AT89" s="203">
        <v>96535</v>
      </c>
      <c r="AU89" s="180"/>
      <c r="AV89" s="203">
        <v>257</v>
      </c>
      <c r="AW89" s="180"/>
      <c r="AX89" s="204">
        <v>0.99734</v>
      </c>
      <c r="AY89" s="180"/>
      <c r="AZ89" s="204">
        <v>0.00266</v>
      </c>
      <c r="BA89" s="180"/>
      <c r="BB89" s="204">
        <v>0.00259</v>
      </c>
      <c r="BC89" s="180"/>
      <c r="BD89" s="205">
        <v>32.31</v>
      </c>
      <c r="BE89" s="180"/>
      <c r="BF89" s="206">
        <v>96408</v>
      </c>
      <c r="BG89" s="181"/>
      <c r="BH89" s="206">
        <v>3119106</v>
      </c>
      <c r="BI89" s="178"/>
    </row>
    <row r="90" spans="1:61" ht="13.5">
      <c r="A90" s="116">
        <v>80</v>
      </c>
      <c r="B90" s="112">
        <v>74529</v>
      </c>
      <c r="C90" s="124">
        <v>790221</v>
      </c>
      <c r="D90" s="118"/>
      <c r="E90" s="118">
        <f t="shared" si="31"/>
        <v>337591</v>
      </c>
      <c r="F90" s="118"/>
      <c r="G90" s="118">
        <f t="shared" si="32"/>
        <v>59459</v>
      </c>
      <c r="H90" s="118">
        <f t="shared" si="33"/>
        <v>15070</v>
      </c>
      <c r="I90" s="118">
        <f t="shared" si="34"/>
        <v>40296</v>
      </c>
      <c r="J90" s="118"/>
      <c r="K90" s="213">
        <f t="shared" si="35"/>
        <v>0.5347843397478433</v>
      </c>
      <c r="L90" s="118"/>
      <c r="M90" s="120"/>
      <c r="N90" s="135">
        <v>0.46521566025215666</v>
      </c>
      <c r="P90" s="116">
        <v>80</v>
      </c>
      <c r="Q90" s="112">
        <v>74529</v>
      </c>
      <c r="R90" s="136">
        <v>790221</v>
      </c>
      <c r="S90" s="116"/>
      <c r="T90" s="118"/>
      <c r="U90" s="120"/>
      <c r="Z90" s="169"/>
      <c r="AA90" s="179"/>
      <c r="AB90" s="203"/>
      <c r="AC90" s="180"/>
      <c r="AD90" s="203"/>
      <c r="AE90" s="180"/>
      <c r="AF90" s="204"/>
      <c r="AG90" s="180"/>
      <c r="AH90" s="204"/>
      <c r="AI90" s="180"/>
      <c r="AJ90" s="204"/>
      <c r="AK90" s="180"/>
      <c r="AL90" s="205"/>
      <c r="AM90" s="180"/>
      <c r="AN90" s="206"/>
      <c r="AO90" s="181"/>
      <c r="AP90" s="206"/>
      <c r="AQ90" s="178"/>
      <c r="AR90" s="169"/>
      <c r="AS90" s="179"/>
      <c r="AT90" s="203"/>
      <c r="AU90" s="180"/>
      <c r="AV90" s="203"/>
      <c r="AW90" s="180"/>
      <c r="AX90" s="204"/>
      <c r="AY90" s="180"/>
      <c r="AZ90" s="204"/>
      <c r="BA90" s="180"/>
      <c r="BB90" s="204"/>
      <c r="BC90" s="180"/>
      <c r="BD90" s="205"/>
      <c r="BE90" s="180"/>
      <c r="BF90" s="206"/>
      <c r="BG90" s="181"/>
      <c r="BH90" s="206"/>
      <c r="BI90" s="178"/>
    </row>
    <row r="91" spans="1:61" ht="14.25" thickBot="1">
      <c r="A91" s="126">
        <v>85</v>
      </c>
      <c r="B91" s="125">
        <v>59459</v>
      </c>
      <c r="C91" s="137">
        <v>452630</v>
      </c>
      <c r="D91" s="128"/>
      <c r="E91" s="128">
        <f>+C91-C71</f>
        <v>452630</v>
      </c>
      <c r="F91" s="128"/>
      <c r="G91" s="128">
        <f>+B71</f>
        <v>0</v>
      </c>
      <c r="H91" s="128">
        <f>+B91-B71</f>
        <v>59459</v>
      </c>
      <c r="I91" s="128">
        <f t="shared" si="34"/>
        <v>452630</v>
      </c>
      <c r="J91" s="128"/>
      <c r="K91" s="214">
        <f t="shared" si="35"/>
        <v>1.5224944920028927</v>
      </c>
      <c r="L91" s="128"/>
      <c r="M91" s="127"/>
      <c r="N91" s="138" t="s">
        <v>56</v>
      </c>
      <c r="P91" s="126">
        <v>85</v>
      </c>
      <c r="Q91" s="125">
        <v>59459</v>
      </c>
      <c r="R91" s="139">
        <v>452630</v>
      </c>
      <c r="S91" s="126">
        <f>+R90-R91</f>
        <v>337591</v>
      </c>
      <c r="T91" s="361">
        <v>1.34076441611299</v>
      </c>
      <c r="U91" s="127"/>
      <c r="Z91" s="169">
        <v>55</v>
      </c>
      <c r="AA91" s="179"/>
      <c r="AB91" s="202">
        <v>92979</v>
      </c>
      <c r="AC91" s="180"/>
      <c r="AD91" s="203">
        <v>581</v>
      </c>
      <c r="AE91" s="180"/>
      <c r="AF91" s="204">
        <v>0.99375</v>
      </c>
      <c r="AG91" s="180"/>
      <c r="AH91" s="204">
        <v>0.00625</v>
      </c>
      <c r="AI91" s="180"/>
      <c r="AJ91" s="204">
        <v>0.00602</v>
      </c>
      <c r="AK91" s="180"/>
      <c r="AL91" s="205">
        <v>25.58</v>
      </c>
      <c r="AM91" s="180"/>
      <c r="AN91" s="206">
        <v>92692</v>
      </c>
      <c r="AO91" s="181"/>
      <c r="AP91" s="124">
        <v>2378334</v>
      </c>
      <c r="AQ91" s="178"/>
      <c r="AR91" s="169">
        <v>55</v>
      </c>
      <c r="AS91" s="179"/>
      <c r="AT91" s="202">
        <v>96278</v>
      </c>
      <c r="AU91" s="180"/>
      <c r="AV91" s="203">
        <v>269</v>
      </c>
      <c r="AW91" s="180"/>
      <c r="AX91" s="204">
        <v>0.99721</v>
      </c>
      <c r="AY91" s="180"/>
      <c r="AZ91" s="204">
        <v>0.00279</v>
      </c>
      <c r="BA91" s="180"/>
      <c r="BB91" s="204">
        <v>0.00273</v>
      </c>
      <c r="BC91" s="180"/>
      <c r="BD91" s="205">
        <v>31.4</v>
      </c>
      <c r="BE91" s="180"/>
      <c r="BF91" s="206">
        <v>96145</v>
      </c>
      <c r="BG91" s="181"/>
      <c r="BH91" s="124">
        <v>3022698</v>
      </c>
      <c r="BI91" s="178"/>
    </row>
    <row r="92" spans="2:61" ht="14.25" thickTop="1">
      <c r="B92" s="2" t="s">
        <v>169</v>
      </c>
      <c r="C92" s="383" t="s">
        <v>170</v>
      </c>
      <c r="D92" s="384" t="s">
        <v>162</v>
      </c>
      <c r="E92" s="2" t="s">
        <v>171</v>
      </c>
      <c r="F92" s="2" t="s">
        <v>172</v>
      </c>
      <c r="G92" s="2" t="s">
        <v>158</v>
      </c>
      <c r="H92" s="2"/>
      <c r="I92" s="2" t="s">
        <v>140</v>
      </c>
      <c r="J92" s="2"/>
      <c r="K92" s="2" t="s">
        <v>140</v>
      </c>
      <c r="Z92" s="169">
        <v>56</v>
      </c>
      <c r="AA92" s="179"/>
      <c r="AB92" s="203">
        <v>92398</v>
      </c>
      <c r="AC92" s="180"/>
      <c r="AD92" s="203">
        <v>627</v>
      </c>
      <c r="AE92" s="180"/>
      <c r="AF92" s="204">
        <v>0.99322</v>
      </c>
      <c r="AG92" s="180"/>
      <c r="AH92" s="204">
        <v>0.00678</v>
      </c>
      <c r="AI92" s="180"/>
      <c r="AJ92" s="204">
        <v>0.00653</v>
      </c>
      <c r="AK92" s="180"/>
      <c r="AL92" s="205">
        <v>24.74</v>
      </c>
      <c r="AM92" s="180"/>
      <c r="AN92" s="206">
        <v>92088</v>
      </c>
      <c r="AO92" s="181"/>
      <c r="AP92" s="206">
        <v>2285642</v>
      </c>
      <c r="AQ92" s="178"/>
      <c r="AR92" s="169">
        <v>56</v>
      </c>
      <c r="AS92" s="179"/>
      <c r="AT92" s="203">
        <v>96010</v>
      </c>
      <c r="AU92" s="180"/>
      <c r="AV92" s="203">
        <v>282</v>
      </c>
      <c r="AW92" s="180"/>
      <c r="AX92" s="204">
        <v>0.99706</v>
      </c>
      <c r="AY92" s="180"/>
      <c r="AZ92" s="204">
        <v>0.00294</v>
      </c>
      <c r="BA92" s="180"/>
      <c r="BB92" s="204">
        <v>0.00286</v>
      </c>
      <c r="BC92" s="180"/>
      <c r="BD92" s="205">
        <v>30.48</v>
      </c>
      <c r="BE92" s="180"/>
      <c r="BF92" s="206">
        <v>95870</v>
      </c>
      <c r="BG92" s="181"/>
      <c r="BH92" s="206">
        <v>2926553</v>
      </c>
      <c r="BI92" s="178"/>
    </row>
    <row r="93" spans="26:61" ht="13.5">
      <c r="Z93" s="169">
        <v>57</v>
      </c>
      <c r="AA93" s="179"/>
      <c r="AB93" s="203">
        <v>91771</v>
      </c>
      <c r="AC93" s="180"/>
      <c r="AD93" s="203">
        <v>676</v>
      </c>
      <c r="AE93" s="180"/>
      <c r="AF93" s="204">
        <v>0.99263</v>
      </c>
      <c r="AG93" s="180"/>
      <c r="AH93" s="204">
        <v>0.00737</v>
      </c>
      <c r="AI93" s="180"/>
      <c r="AJ93" s="204">
        <v>0.00709</v>
      </c>
      <c r="AK93" s="180"/>
      <c r="AL93" s="205">
        <v>23.9</v>
      </c>
      <c r="AM93" s="180"/>
      <c r="AN93" s="206">
        <v>91437</v>
      </c>
      <c r="AO93" s="181"/>
      <c r="AP93" s="206">
        <v>2193553</v>
      </c>
      <c r="AQ93" s="178"/>
      <c r="AR93" s="169">
        <v>57</v>
      </c>
      <c r="AS93" s="179"/>
      <c r="AT93" s="203">
        <v>95727</v>
      </c>
      <c r="AU93" s="180"/>
      <c r="AV93" s="203">
        <v>300</v>
      </c>
      <c r="AW93" s="180"/>
      <c r="AX93" s="204">
        <v>0.99687</v>
      </c>
      <c r="AY93" s="180"/>
      <c r="AZ93" s="204">
        <v>0.00313</v>
      </c>
      <c r="BA93" s="180"/>
      <c r="BB93" s="204">
        <v>0.00304</v>
      </c>
      <c r="BC93" s="180"/>
      <c r="BD93" s="205">
        <v>29.57</v>
      </c>
      <c r="BE93" s="180"/>
      <c r="BF93" s="206">
        <v>95579</v>
      </c>
      <c r="BG93" s="181"/>
      <c r="BH93" s="206">
        <v>2830683</v>
      </c>
      <c r="BI93" s="178"/>
    </row>
    <row r="94" spans="26:61" ht="13.5">
      <c r="Z94" s="169">
        <v>58</v>
      </c>
      <c r="AA94" s="179"/>
      <c r="AB94" s="203">
        <v>91095</v>
      </c>
      <c r="AC94" s="180"/>
      <c r="AD94" s="203">
        <v>724</v>
      </c>
      <c r="AE94" s="180"/>
      <c r="AF94" s="204">
        <v>0.99205</v>
      </c>
      <c r="AG94" s="180"/>
      <c r="AH94" s="204">
        <v>0.00795</v>
      </c>
      <c r="AI94" s="180"/>
      <c r="AJ94" s="204">
        <v>0.00768</v>
      </c>
      <c r="AK94" s="180"/>
      <c r="AL94" s="205">
        <v>23.08</v>
      </c>
      <c r="AM94" s="180"/>
      <c r="AN94" s="206">
        <v>90737</v>
      </c>
      <c r="AO94" s="181"/>
      <c r="AP94" s="206">
        <v>2102116</v>
      </c>
      <c r="AQ94" s="178"/>
      <c r="AR94" s="169">
        <v>58</v>
      </c>
      <c r="AS94" s="179"/>
      <c r="AT94" s="203">
        <v>95427</v>
      </c>
      <c r="AU94" s="180"/>
      <c r="AV94" s="203">
        <v>319</v>
      </c>
      <c r="AW94" s="180"/>
      <c r="AX94" s="204">
        <v>0.99666</v>
      </c>
      <c r="AY94" s="180"/>
      <c r="AZ94" s="204">
        <v>0.00334</v>
      </c>
      <c r="BA94" s="180"/>
      <c r="BB94" s="204">
        <v>0.00324</v>
      </c>
      <c r="BC94" s="180"/>
      <c r="BD94" s="205">
        <v>28.66</v>
      </c>
      <c r="BE94" s="180"/>
      <c r="BF94" s="206">
        <v>95270</v>
      </c>
      <c r="BG94" s="181"/>
      <c r="BH94" s="206">
        <v>2735104</v>
      </c>
      <c r="BI94" s="178"/>
    </row>
    <row r="95" spans="26:61" ht="13.5">
      <c r="Z95" s="169">
        <v>59</v>
      </c>
      <c r="AA95" s="179"/>
      <c r="AB95" s="203">
        <v>90371</v>
      </c>
      <c r="AC95" s="180"/>
      <c r="AD95" s="203">
        <v>772</v>
      </c>
      <c r="AE95" s="180"/>
      <c r="AF95" s="204">
        <v>0.99146</v>
      </c>
      <c r="AG95" s="180"/>
      <c r="AH95" s="204">
        <v>0.00854</v>
      </c>
      <c r="AI95" s="180"/>
      <c r="AJ95" s="204">
        <v>0.00827</v>
      </c>
      <c r="AK95" s="180"/>
      <c r="AL95" s="205">
        <v>22.26</v>
      </c>
      <c r="AM95" s="180"/>
      <c r="AN95" s="206">
        <v>89990</v>
      </c>
      <c r="AO95" s="181"/>
      <c r="AP95" s="206">
        <v>2011379</v>
      </c>
      <c r="AQ95" s="178"/>
      <c r="AR95" s="169">
        <v>59</v>
      </c>
      <c r="AS95" s="179"/>
      <c r="AT95" s="203">
        <v>95109</v>
      </c>
      <c r="AU95" s="180"/>
      <c r="AV95" s="203">
        <v>338</v>
      </c>
      <c r="AW95" s="180"/>
      <c r="AX95" s="204">
        <v>0.99644</v>
      </c>
      <c r="AY95" s="180"/>
      <c r="AZ95" s="204">
        <v>0.00356</v>
      </c>
      <c r="BA95" s="180"/>
      <c r="BB95" s="204">
        <v>0.00345</v>
      </c>
      <c r="BC95" s="180"/>
      <c r="BD95" s="205">
        <v>27.76</v>
      </c>
      <c r="BE95" s="180"/>
      <c r="BF95" s="206">
        <v>94942</v>
      </c>
      <c r="BG95" s="181"/>
      <c r="BH95" s="206">
        <v>2639834</v>
      </c>
      <c r="BI95" s="178"/>
    </row>
    <row r="96" spans="26:61" ht="13.5">
      <c r="Z96" s="169"/>
      <c r="AA96" s="179"/>
      <c r="AB96" s="203"/>
      <c r="AC96" s="180"/>
      <c r="AD96" s="203"/>
      <c r="AE96" s="180"/>
      <c r="AF96" s="204"/>
      <c r="AG96" s="180"/>
      <c r="AH96" s="204"/>
      <c r="AI96" s="180"/>
      <c r="AJ96" s="204"/>
      <c r="AK96" s="180"/>
      <c r="AL96" s="205"/>
      <c r="AM96" s="180"/>
      <c r="AN96" s="206"/>
      <c r="AO96" s="181"/>
      <c r="AP96" s="206"/>
      <c r="AQ96" s="178"/>
      <c r="AR96" s="169"/>
      <c r="AS96" s="179"/>
      <c r="AT96" s="203"/>
      <c r="AU96" s="180"/>
      <c r="AV96" s="203"/>
      <c r="AW96" s="180"/>
      <c r="AX96" s="204"/>
      <c r="AY96" s="180"/>
      <c r="AZ96" s="204"/>
      <c r="BA96" s="180"/>
      <c r="BB96" s="204"/>
      <c r="BC96" s="180"/>
      <c r="BD96" s="205"/>
      <c r="BE96" s="180"/>
      <c r="BF96" s="206"/>
      <c r="BG96" s="181"/>
      <c r="BH96" s="206"/>
      <c r="BI96" s="178"/>
    </row>
    <row r="97" spans="26:61" ht="13.5">
      <c r="Z97" s="169">
        <v>60</v>
      </c>
      <c r="AA97" s="179"/>
      <c r="AB97" s="202">
        <v>89600</v>
      </c>
      <c r="AC97" s="180"/>
      <c r="AD97" s="203">
        <v>827</v>
      </c>
      <c r="AE97" s="180"/>
      <c r="AF97" s="204">
        <v>0.99077</v>
      </c>
      <c r="AG97" s="180"/>
      <c r="AH97" s="204">
        <v>0.00923</v>
      </c>
      <c r="AI97" s="180"/>
      <c r="AJ97" s="204">
        <v>0.0089</v>
      </c>
      <c r="AK97" s="180"/>
      <c r="AL97" s="205">
        <v>21.44</v>
      </c>
      <c r="AM97" s="180"/>
      <c r="AN97" s="206">
        <v>89191</v>
      </c>
      <c r="AO97" s="181"/>
      <c r="AP97" s="124">
        <v>1921389</v>
      </c>
      <c r="AQ97" s="178"/>
      <c r="AR97" s="169">
        <v>60</v>
      </c>
      <c r="AS97" s="179"/>
      <c r="AT97" s="202">
        <v>94771</v>
      </c>
      <c r="AU97" s="180"/>
      <c r="AV97" s="203">
        <v>363</v>
      </c>
      <c r="AW97" s="180"/>
      <c r="AX97" s="204">
        <v>0.99617</v>
      </c>
      <c r="AY97" s="180"/>
      <c r="AZ97" s="204">
        <v>0.00383</v>
      </c>
      <c r="BA97" s="180"/>
      <c r="BB97" s="204">
        <v>0.00369</v>
      </c>
      <c r="BC97" s="180"/>
      <c r="BD97" s="205">
        <v>26.85</v>
      </c>
      <c r="BE97" s="180"/>
      <c r="BF97" s="206">
        <v>94591</v>
      </c>
      <c r="BG97" s="181"/>
      <c r="BH97" s="124">
        <v>2544893</v>
      </c>
      <c r="BI97" s="178"/>
    </row>
    <row r="98" spans="26:61" ht="13.5">
      <c r="Z98" s="169">
        <v>61</v>
      </c>
      <c r="AA98" s="179"/>
      <c r="AB98" s="203">
        <v>88773</v>
      </c>
      <c r="AC98" s="180"/>
      <c r="AD98" s="203">
        <v>894</v>
      </c>
      <c r="AE98" s="180"/>
      <c r="AF98" s="204">
        <v>0.98993</v>
      </c>
      <c r="AG98" s="180"/>
      <c r="AH98" s="204">
        <v>0.01007</v>
      </c>
      <c r="AI98" s="180"/>
      <c r="AJ98" s="204">
        <v>0.00967</v>
      </c>
      <c r="AK98" s="180"/>
      <c r="AL98" s="205">
        <v>20.64</v>
      </c>
      <c r="AM98" s="180"/>
      <c r="AN98" s="206">
        <v>88332</v>
      </c>
      <c r="AO98" s="181"/>
      <c r="AP98" s="206">
        <v>1832198</v>
      </c>
      <c r="AQ98" s="178"/>
      <c r="AR98" s="169">
        <v>61</v>
      </c>
      <c r="AS98" s="179"/>
      <c r="AT98" s="203">
        <v>94407</v>
      </c>
      <c r="AU98" s="180"/>
      <c r="AV98" s="203">
        <v>393</v>
      </c>
      <c r="AW98" s="180"/>
      <c r="AX98" s="204">
        <v>0.99584</v>
      </c>
      <c r="AY98" s="180"/>
      <c r="AZ98" s="204">
        <v>0.00416</v>
      </c>
      <c r="BA98" s="180"/>
      <c r="BB98" s="204">
        <v>0.00399</v>
      </c>
      <c r="BC98" s="180"/>
      <c r="BD98" s="205">
        <v>25.95</v>
      </c>
      <c r="BE98" s="180"/>
      <c r="BF98" s="206">
        <v>94214</v>
      </c>
      <c r="BG98" s="181"/>
      <c r="BH98" s="206">
        <v>2450302</v>
      </c>
      <c r="BI98" s="178"/>
    </row>
    <row r="99" spans="26:61" ht="13.5">
      <c r="Z99" s="169">
        <v>62</v>
      </c>
      <c r="AA99" s="179"/>
      <c r="AB99" s="203">
        <v>87879</v>
      </c>
      <c r="AC99" s="180"/>
      <c r="AD99" s="203">
        <v>972</v>
      </c>
      <c r="AE99" s="180"/>
      <c r="AF99" s="204">
        <v>0.98894</v>
      </c>
      <c r="AG99" s="180"/>
      <c r="AH99" s="204">
        <v>0.01106</v>
      </c>
      <c r="AI99" s="180"/>
      <c r="AJ99" s="204">
        <v>0.01059</v>
      </c>
      <c r="AK99" s="180"/>
      <c r="AL99" s="205">
        <v>19.84</v>
      </c>
      <c r="AM99" s="180"/>
      <c r="AN99" s="206">
        <v>87400</v>
      </c>
      <c r="AO99" s="181"/>
      <c r="AP99" s="206">
        <v>1743866</v>
      </c>
      <c r="AQ99" s="178"/>
      <c r="AR99" s="169">
        <v>62</v>
      </c>
      <c r="AS99" s="179"/>
      <c r="AT99" s="203">
        <v>94014</v>
      </c>
      <c r="AU99" s="180"/>
      <c r="AV99" s="203">
        <v>431</v>
      </c>
      <c r="AW99" s="180"/>
      <c r="AX99" s="204">
        <v>0.99542</v>
      </c>
      <c r="AY99" s="180"/>
      <c r="AZ99" s="204">
        <v>0.00458</v>
      </c>
      <c r="BA99" s="180"/>
      <c r="BB99" s="204">
        <v>0.00437</v>
      </c>
      <c r="BC99" s="180"/>
      <c r="BD99" s="205">
        <v>25.06</v>
      </c>
      <c r="BE99" s="180"/>
      <c r="BF99" s="206">
        <v>93803</v>
      </c>
      <c r="BG99" s="181"/>
      <c r="BH99" s="206">
        <v>2356088</v>
      </c>
      <c r="BI99" s="178"/>
    </row>
    <row r="100" spans="26:61" ht="13.5">
      <c r="Z100" s="169">
        <v>63</v>
      </c>
      <c r="AA100" s="179"/>
      <c r="AB100" s="203">
        <v>86907</v>
      </c>
      <c r="AC100" s="180"/>
      <c r="AD100" s="203">
        <v>1065</v>
      </c>
      <c r="AE100" s="180"/>
      <c r="AF100" s="204">
        <v>0.98774</v>
      </c>
      <c r="AG100" s="180"/>
      <c r="AH100" s="204">
        <v>0.01226</v>
      </c>
      <c r="AI100" s="180"/>
      <c r="AJ100" s="204">
        <v>0.0117</v>
      </c>
      <c r="AK100" s="180"/>
      <c r="AL100" s="205">
        <v>19.06</v>
      </c>
      <c r="AM100" s="180"/>
      <c r="AN100" s="206">
        <v>86382</v>
      </c>
      <c r="AO100" s="181"/>
      <c r="AP100" s="206">
        <v>1656466</v>
      </c>
      <c r="AQ100" s="178"/>
      <c r="AR100" s="169">
        <v>63</v>
      </c>
      <c r="AS100" s="179"/>
      <c r="AT100" s="203">
        <v>93584</v>
      </c>
      <c r="AU100" s="180"/>
      <c r="AV100" s="203">
        <v>475</v>
      </c>
      <c r="AW100" s="180"/>
      <c r="AX100" s="204">
        <v>0.99493</v>
      </c>
      <c r="AY100" s="180"/>
      <c r="AZ100" s="204">
        <v>0.00507</v>
      </c>
      <c r="BA100" s="180"/>
      <c r="BB100" s="204">
        <v>0.00483</v>
      </c>
      <c r="BC100" s="180"/>
      <c r="BD100" s="205">
        <v>24.17</v>
      </c>
      <c r="BE100" s="180"/>
      <c r="BF100" s="206">
        <v>93350</v>
      </c>
      <c r="BG100" s="181"/>
      <c r="BH100" s="206">
        <v>2262285</v>
      </c>
      <c r="BI100" s="178"/>
    </row>
    <row r="101" spans="26:61" ht="13.5">
      <c r="Z101" s="169">
        <v>64</v>
      </c>
      <c r="AA101" s="179"/>
      <c r="AB101" s="203">
        <v>85842</v>
      </c>
      <c r="AC101" s="180"/>
      <c r="AD101" s="203">
        <v>1167</v>
      </c>
      <c r="AE101" s="180"/>
      <c r="AF101" s="204">
        <v>0.98641</v>
      </c>
      <c r="AG101" s="180"/>
      <c r="AH101" s="204">
        <v>0.01359</v>
      </c>
      <c r="AI101" s="180"/>
      <c r="AJ101" s="204">
        <v>0.01299</v>
      </c>
      <c r="AK101" s="180"/>
      <c r="AL101" s="205">
        <v>18.29</v>
      </c>
      <c r="AM101" s="180"/>
      <c r="AN101" s="206">
        <v>85267</v>
      </c>
      <c r="AO101" s="181"/>
      <c r="AP101" s="206">
        <v>1570084</v>
      </c>
      <c r="AQ101" s="178"/>
      <c r="AR101" s="169">
        <v>64</v>
      </c>
      <c r="AS101" s="179"/>
      <c r="AT101" s="203">
        <v>93109</v>
      </c>
      <c r="AU101" s="180"/>
      <c r="AV101" s="203">
        <v>523</v>
      </c>
      <c r="AW101" s="180"/>
      <c r="AX101" s="204">
        <v>0.99438</v>
      </c>
      <c r="AY101" s="180"/>
      <c r="AZ101" s="204">
        <v>0.00562</v>
      </c>
      <c r="BA101" s="180"/>
      <c r="BB101" s="204">
        <v>0.00535</v>
      </c>
      <c r="BC101" s="180"/>
      <c r="BD101" s="205">
        <v>23.29</v>
      </c>
      <c r="BE101" s="180"/>
      <c r="BF101" s="206">
        <v>92851</v>
      </c>
      <c r="BG101" s="181"/>
      <c r="BH101" s="206">
        <v>2168935</v>
      </c>
      <c r="BI101" s="178"/>
    </row>
    <row r="102" spans="26:61" ht="13.5">
      <c r="Z102" s="169"/>
      <c r="AA102" s="179"/>
      <c r="AB102" s="203"/>
      <c r="AC102" s="180"/>
      <c r="AD102" s="203"/>
      <c r="AE102" s="180"/>
      <c r="AF102" s="204"/>
      <c r="AG102" s="180"/>
      <c r="AH102" s="204"/>
      <c r="AI102" s="180"/>
      <c r="AJ102" s="204"/>
      <c r="AK102" s="180"/>
      <c r="AL102" s="205"/>
      <c r="AM102" s="180"/>
      <c r="AN102" s="206"/>
      <c r="AO102" s="181"/>
      <c r="AP102" s="206"/>
      <c r="AQ102" s="178"/>
      <c r="AR102" s="169"/>
      <c r="AS102" s="179"/>
      <c r="AT102" s="203"/>
      <c r="AU102" s="180"/>
      <c r="AV102" s="203"/>
      <c r="AW102" s="180"/>
      <c r="AX102" s="204"/>
      <c r="AY102" s="180"/>
      <c r="AZ102" s="204"/>
      <c r="BA102" s="180"/>
      <c r="BB102" s="204"/>
      <c r="BC102" s="180"/>
      <c r="BD102" s="205"/>
      <c r="BE102" s="180"/>
      <c r="BF102" s="206"/>
      <c r="BG102" s="181"/>
      <c r="BH102" s="206"/>
      <c r="BI102" s="178"/>
    </row>
    <row r="103" spans="26:61" ht="13.5">
      <c r="Z103" s="169">
        <v>65</v>
      </c>
      <c r="AA103" s="179"/>
      <c r="AB103" s="202">
        <v>84675</v>
      </c>
      <c r="AC103" s="180"/>
      <c r="AD103" s="203">
        <v>1269</v>
      </c>
      <c r="AE103" s="180"/>
      <c r="AF103" s="204">
        <v>0.98502</v>
      </c>
      <c r="AG103" s="180"/>
      <c r="AH103" s="204">
        <v>0.01498</v>
      </c>
      <c r="AI103" s="180"/>
      <c r="AJ103" s="204">
        <v>0.01438</v>
      </c>
      <c r="AK103" s="180"/>
      <c r="AL103" s="205">
        <v>17.54</v>
      </c>
      <c r="AM103" s="180"/>
      <c r="AN103" s="206">
        <v>84049</v>
      </c>
      <c r="AO103" s="181"/>
      <c r="AP103" s="124">
        <v>1484817</v>
      </c>
      <c r="AQ103" s="178"/>
      <c r="AR103" s="169">
        <v>65</v>
      </c>
      <c r="AS103" s="179"/>
      <c r="AT103" s="202">
        <v>92586</v>
      </c>
      <c r="AU103" s="180"/>
      <c r="AV103" s="203">
        <v>572</v>
      </c>
      <c r="AW103" s="180"/>
      <c r="AX103" s="204">
        <v>0.99382</v>
      </c>
      <c r="AY103" s="180"/>
      <c r="AZ103" s="204">
        <v>0.00618</v>
      </c>
      <c r="BA103" s="180"/>
      <c r="BB103" s="204">
        <v>0.00591</v>
      </c>
      <c r="BC103" s="180"/>
      <c r="BD103" s="205">
        <v>22.42</v>
      </c>
      <c r="BE103" s="180"/>
      <c r="BF103" s="206">
        <v>92304</v>
      </c>
      <c r="BG103" s="181"/>
      <c r="BH103" s="124">
        <v>2076084</v>
      </c>
      <c r="BI103" s="178"/>
    </row>
    <row r="104" spans="26:61" ht="13.5">
      <c r="Z104" s="169">
        <v>66</v>
      </c>
      <c r="AA104" s="179"/>
      <c r="AB104" s="203">
        <v>83406</v>
      </c>
      <c r="AC104" s="180"/>
      <c r="AD104" s="203">
        <v>1373</v>
      </c>
      <c r="AE104" s="180"/>
      <c r="AF104" s="204">
        <v>0.98354</v>
      </c>
      <c r="AG104" s="180"/>
      <c r="AH104" s="204">
        <v>0.01646</v>
      </c>
      <c r="AI104" s="180"/>
      <c r="AJ104" s="204">
        <v>0.01583</v>
      </c>
      <c r="AK104" s="180"/>
      <c r="AL104" s="205">
        <v>16.79</v>
      </c>
      <c r="AM104" s="180"/>
      <c r="AN104" s="206">
        <v>82728</v>
      </c>
      <c r="AO104" s="181"/>
      <c r="AP104" s="206">
        <v>1400768</v>
      </c>
      <c r="AQ104" s="178"/>
      <c r="AR104" s="169">
        <v>66</v>
      </c>
      <c r="AS104" s="179"/>
      <c r="AT104" s="203">
        <v>92013</v>
      </c>
      <c r="AU104" s="180"/>
      <c r="AV104" s="203">
        <v>625</v>
      </c>
      <c r="AW104" s="180"/>
      <c r="AX104" s="204">
        <v>0.9932</v>
      </c>
      <c r="AY104" s="180"/>
      <c r="AZ104" s="204">
        <v>0.0068</v>
      </c>
      <c r="BA104" s="180"/>
      <c r="BB104" s="204">
        <v>0.0065</v>
      </c>
      <c r="BC104" s="180"/>
      <c r="BD104" s="205">
        <v>21.56</v>
      </c>
      <c r="BE104" s="180"/>
      <c r="BF104" s="206">
        <v>91705</v>
      </c>
      <c r="BG104" s="181"/>
      <c r="BH104" s="206">
        <v>1983780</v>
      </c>
      <c r="BI104" s="178"/>
    </row>
    <row r="105" spans="26:61" ht="13.5">
      <c r="Z105" s="169">
        <v>67</v>
      </c>
      <c r="AA105" s="179"/>
      <c r="AB105" s="203">
        <v>82033</v>
      </c>
      <c r="AC105" s="180"/>
      <c r="AD105" s="203">
        <v>1483</v>
      </c>
      <c r="AE105" s="180"/>
      <c r="AF105" s="204">
        <v>0.98192</v>
      </c>
      <c r="AG105" s="180"/>
      <c r="AH105" s="204">
        <v>0.01808</v>
      </c>
      <c r="AI105" s="180"/>
      <c r="AJ105" s="204">
        <v>0.0174</v>
      </c>
      <c r="AK105" s="180"/>
      <c r="AL105" s="205">
        <v>16.07</v>
      </c>
      <c r="AM105" s="180"/>
      <c r="AN105" s="206">
        <v>81301</v>
      </c>
      <c r="AO105" s="181"/>
      <c r="AP105" s="206">
        <v>1318040</v>
      </c>
      <c r="AQ105" s="178"/>
      <c r="AR105" s="169">
        <v>67</v>
      </c>
      <c r="AS105" s="179"/>
      <c r="AT105" s="203">
        <v>91388</v>
      </c>
      <c r="AU105" s="180"/>
      <c r="AV105" s="203">
        <v>683</v>
      </c>
      <c r="AW105" s="180"/>
      <c r="AX105" s="204">
        <v>0.99252</v>
      </c>
      <c r="AY105" s="180"/>
      <c r="AZ105" s="204">
        <v>0.00748</v>
      </c>
      <c r="BA105" s="180"/>
      <c r="BB105" s="204">
        <v>0.00715</v>
      </c>
      <c r="BC105" s="180"/>
      <c r="BD105" s="205">
        <v>20.7</v>
      </c>
      <c r="BE105" s="180"/>
      <c r="BF105" s="206">
        <v>91051</v>
      </c>
      <c r="BG105" s="181"/>
      <c r="BH105" s="206">
        <v>1892074</v>
      </c>
      <c r="BI105" s="178"/>
    </row>
    <row r="106" spans="26:61" ht="13.5">
      <c r="Z106" s="169">
        <v>68</v>
      </c>
      <c r="AA106" s="179"/>
      <c r="AB106" s="203">
        <v>80550</v>
      </c>
      <c r="AC106" s="180"/>
      <c r="AD106" s="203">
        <v>1601</v>
      </c>
      <c r="AE106" s="180"/>
      <c r="AF106" s="204">
        <v>0.98012</v>
      </c>
      <c r="AG106" s="180"/>
      <c r="AH106" s="204">
        <v>0.01988</v>
      </c>
      <c r="AI106" s="180"/>
      <c r="AJ106" s="204">
        <v>0.01914</v>
      </c>
      <c r="AK106" s="180"/>
      <c r="AL106" s="205">
        <v>15.35</v>
      </c>
      <c r="AM106" s="180"/>
      <c r="AN106" s="206">
        <v>79759</v>
      </c>
      <c r="AO106" s="181"/>
      <c r="AP106" s="206">
        <v>1236739</v>
      </c>
      <c r="AQ106" s="178"/>
      <c r="AR106" s="169">
        <v>68</v>
      </c>
      <c r="AS106" s="179"/>
      <c r="AT106" s="203">
        <v>90705</v>
      </c>
      <c r="AU106" s="180"/>
      <c r="AV106" s="203">
        <v>748</v>
      </c>
      <c r="AW106" s="180"/>
      <c r="AX106" s="204">
        <v>0.99175</v>
      </c>
      <c r="AY106" s="180"/>
      <c r="AZ106" s="204">
        <v>0.00825</v>
      </c>
      <c r="BA106" s="180"/>
      <c r="BB106" s="204">
        <v>0.00788</v>
      </c>
      <c r="BC106" s="180"/>
      <c r="BD106" s="205">
        <v>19.86</v>
      </c>
      <c r="BE106" s="180"/>
      <c r="BF106" s="206">
        <v>90336</v>
      </c>
      <c r="BG106" s="181"/>
      <c r="BH106" s="206">
        <v>1801023</v>
      </c>
      <c r="BI106" s="178"/>
    </row>
    <row r="107" spans="26:61" ht="13.5">
      <c r="Z107" s="169">
        <v>69</v>
      </c>
      <c r="AA107" s="179"/>
      <c r="AB107" s="203">
        <v>78948</v>
      </c>
      <c r="AC107" s="180"/>
      <c r="AD107" s="203">
        <v>1722</v>
      </c>
      <c r="AE107" s="180"/>
      <c r="AF107" s="204">
        <v>0.97819</v>
      </c>
      <c r="AG107" s="180"/>
      <c r="AH107" s="204">
        <v>0.02181</v>
      </c>
      <c r="AI107" s="180"/>
      <c r="AJ107" s="204">
        <v>0.02104</v>
      </c>
      <c r="AK107" s="180"/>
      <c r="AL107" s="205">
        <v>14.65</v>
      </c>
      <c r="AM107" s="180"/>
      <c r="AN107" s="206">
        <v>78098</v>
      </c>
      <c r="AO107" s="181"/>
      <c r="AP107" s="206">
        <v>1156980</v>
      </c>
      <c r="AQ107" s="178"/>
      <c r="AR107" s="169">
        <v>69</v>
      </c>
      <c r="AS107" s="179"/>
      <c r="AT107" s="203">
        <v>89957</v>
      </c>
      <c r="AU107" s="180"/>
      <c r="AV107" s="203">
        <v>816</v>
      </c>
      <c r="AW107" s="180"/>
      <c r="AX107" s="204">
        <v>0.99093</v>
      </c>
      <c r="AY107" s="180"/>
      <c r="AZ107" s="204">
        <v>0.00907</v>
      </c>
      <c r="BA107" s="180"/>
      <c r="BB107" s="204">
        <v>0.00869</v>
      </c>
      <c r="BC107" s="180"/>
      <c r="BD107" s="205">
        <v>19.02</v>
      </c>
      <c r="BE107" s="180"/>
      <c r="BF107" s="206">
        <v>89554</v>
      </c>
      <c r="BG107" s="181"/>
      <c r="BH107" s="206">
        <v>1710687</v>
      </c>
      <c r="BI107" s="178"/>
    </row>
    <row r="108" spans="26:61" ht="13.5">
      <c r="Z108" s="169"/>
      <c r="AA108" s="179"/>
      <c r="AB108" s="203"/>
      <c r="AC108" s="180"/>
      <c r="AD108" s="203"/>
      <c r="AE108" s="180"/>
      <c r="AF108" s="204"/>
      <c r="AG108" s="180"/>
      <c r="AH108" s="204"/>
      <c r="AI108" s="180"/>
      <c r="AJ108" s="204"/>
      <c r="AK108" s="180"/>
      <c r="AL108" s="205"/>
      <c r="AM108" s="180"/>
      <c r="AN108" s="206"/>
      <c r="AO108" s="181"/>
      <c r="AP108" s="206"/>
      <c r="AQ108" s="178"/>
      <c r="AR108" s="169"/>
      <c r="AS108" s="179"/>
      <c r="AT108" s="203"/>
      <c r="AU108" s="180"/>
      <c r="AV108" s="203"/>
      <c r="AW108" s="180"/>
      <c r="AX108" s="204"/>
      <c r="AY108" s="180"/>
      <c r="AZ108" s="204"/>
      <c r="BA108" s="180"/>
      <c r="BB108" s="204"/>
      <c r="BC108" s="180"/>
      <c r="BD108" s="205"/>
      <c r="BE108" s="180"/>
      <c r="BF108" s="206"/>
      <c r="BG108" s="181"/>
      <c r="BH108" s="206"/>
      <c r="BI108" s="178"/>
    </row>
    <row r="109" spans="26:61" ht="13.5">
      <c r="Z109" s="169">
        <v>70</v>
      </c>
      <c r="AA109" s="179"/>
      <c r="AB109" s="202">
        <v>77227</v>
      </c>
      <c r="AC109" s="180"/>
      <c r="AD109" s="203">
        <v>1841</v>
      </c>
      <c r="AE109" s="180"/>
      <c r="AF109" s="204">
        <v>0.97616</v>
      </c>
      <c r="AG109" s="180"/>
      <c r="AH109" s="204">
        <v>0.02384</v>
      </c>
      <c r="AI109" s="180"/>
      <c r="AJ109" s="204">
        <v>0.02306</v>
      </c>
      <c r="AK109" s="180"/>
      <c r="AL109" s="205">
        <v>13.97</v>
      </c>
      <c r="AM109" s="180"/>
      <c r="AN109" s="206">
        <v>76316</v>
      </c>
      <c r="AO109" s="181"/>
      <c r="AP109" s="124">
        <v>1078883</v>
      </c>
      <c r="AQ109" s="178"/>
      <c r="AR109" s="169">
        <v>70</v>
      </c>
      <c r="AS109" s="179"/>
      <c r="AT109" s="202">
        <v>89140</v>
      </c>
      <c r="AU109" s="180"/>
      <c r="AV109" s="203">
        <v>890</v>
      </c>
      <c r="AW109" s="180"/>
      <c r="AX109" s="204">
        <v>0.99001</v>
      </c>
      <c r="AY109" s="180"/>
      <c r="AZ109" s="204">
        <v>0.00999</v>
      </c>
      <c r="BA109" s="180"/>
      <c r="BB109" s="204">
        <v>0.00956</v>
      </c>
      <c r="BC109" s="180"/>
      <c r="BD109" s="205">
        <v>18.19</v>
      </c>
      <c r="BE109" s="180"/>
      <c r="BF109" s="206">
        <v>88702</v>
      </c>
      <c r="BG109" s="181"/>
      <c r="BH109" s="124">
        <v>1621132</v>
      </c>
      <c r="BI109" s="178"/>
    </row>
    <row r="110" spans="26:61" ht="13.5">
      <c r="Z110" s="169">
        <v>71</v>
      </c>
      <c r="AA110" s="179"/>
      <c r="AB110" s="203">
        <v>75386</v>
      </c>
      <c r="AC110" s="180"/>
      <c r="AD110" s="203">
        <v>1964</v>
      </c>
      <c r="AE110" s="180"/>
      <c r="AF110" s="204">
        <v>0.97395</v>
      </c>
      <c r="AG110" s="180"/>
      <c r="AH110" s="204">
        <v>0.02605</v>
      </c>
      <c r="AI110" s="180"/>
      <c r="AJ110" s="204">
        <v>0.02522</v>
      </c>
      <c r="AK110" s="180"/>
      <c r="AL110" s="205">
        <v>13.3</v>
      </c>
      <c r="AM110" s="180"/>
      <c r="AN110" s="206">
        <v>74414</v>
      </c>
      <c r="AO110" s="181"/>
      <c r="AP110" s="206">
        <v>1002566</v>
      </c>
      <c r="AQ110" s="178"/>
      <c r="AR110" s="169">
        <v>71</v>
      </c>
      <c r="AS110" s="179"/>
      <c r="AT110" s="203">
        <v>88250</v>
      </c>
      <c r="AU110" s="180"/>
      <c r="AV110" s="203">
        <v>976</v>
      </c>
      <c r="AW110" s="180"/>
      <c r="AX110" s="204">
        <v>0.98894</v>
      </c>
      <c r="AY110" s="180"/>
      <c r="AZ110" s="204">
        <v>0.01106</v>
      </c>
      <c r="BA110" s="180"/>
      <c r="BB110" s="204">
        <v>0.01056</v>
      </c>
      <c r="BC110" s="180"/>
      <c r="BD110" s="205">
        <v>17.36</v>
      </c>
      <c r="BE110" s="180"/>
      <c r="BF110" s="206">
        <v>87769</v>
      </c>
      <c r="BG110" s="181"/>
      <c r="BH110" s="206">
        <v>1532431</v>
      </c>
      <c r="BI110" s="178"/>
    </row>
    <row r="111" spans="26:61" ht="13.5">
      <c r="Z111" s="169">
        <v>72</v>
      </c>
      <c r="AA111" s="179"/>
      <c r="AB111" s="203">
        <v>73422</v>
      </c>
      <c r="AC111" s="180"/>
      <c r="AD111" s="203">
        <v>2092</v>
      </c>
      <c r="AE111" s="180"/>
      <c r="AF111" s="204">
        <v>0.9715</v>
      </c>
      <c r="AG111" s="180"/>
      <c r="AH111" s="204">
        <v>0.0285</v>
      </c>
      <c r="AI111" s="180"/>
      <c r="AJ111" s="204">
        <v>0.02761</v>
      </c>
      <c r="AK111" s="180"/>
      <c r="AL111" s="205">
        <v>12.64</v>
      </c>
      <c r="AM111" s="180"/>
      <c r="AN111" s="206">
        <v>72387</v>
      </c>
      <c r="AO111" s="181"/>
      <c r="AP111" s="206">
        <v>928152</v>
      </c>
      <c r="AQ111" s="178"/>
      <c r="AR111" s="169">
        <v>72</v>
      </c>
      <c r="AS111" s="179"/>
      <c r="AT111" s="203">
        <v>87274</v>
      </c>
      <c r="AU111" s="180"/>
      <c r="AV111" s="203">
        <v>1072</v>
      </c>
      <c r="AW111" s="180"/>
      <c r="AX111" s="204">
        <v>0.98772</v>
      </c>
      <c r="AY111" s="180"/>
      <c r="AZ111" s="204">
        <v>0.01228</v>
      </c>
      <c r="BA111" s="180"/>
      <c r="BB111" s="204">
        <v>0.01171</v>
      </c>
      <c r="BC111" s="180"/>
      <c r="BD111" s="205">
        <v>16.55</v>
      </c>
      <c r="BE111" s="180"/>
      <c r="BF111" s="206">
        <v>86746</v>
      </c>
      <c r="BG111" s="181"/>
      <c r="BH111" s="206">
        <v>1444661</v>
      </c>
      <c r="BI111" s="178"/>
    </row>
    <row r="112" spans="26:61" ht="13.5">
      <c r="Z112" s="169">
        <v>73</v>
      </c>
      <c r="AA112" s="179"/>
      <c r="AB112" s="203">
        <v>71330</v>
      </c>
      <c r="AC112" s="180"/>
      <c r="AD112" s="203">
        <v>2230</v>
      </c>
      <c r="AE112" s="180"/>
      <c r="AF112" s="204">
        <v>0.96874</v>
      </c>
      <c r="AG112" s="180"/>
      <c r="AH112" s="204">
        <v>0.03126</v>
      </c>
      <c r="AI112" s="180"/>
      <c r="AJ112" s="204">
        <v>0.03027</v>
      </c>
      <c r="AK112" s="180"/>
      <c r="AL112" s="205">
        <v>12</v>
      </c>
      <c r="AM112" s="180"/>
      <c r="AN112" s="206">
        <v>70227</v>
      </c>
      <c r="AO112" s="181"/>
      <c r="AP112" s="206">
        <v>855765</v>
      </c>
      <c r="AQ112" s="178"/>
      <c r="AR112" s="169">
        <v>73</v>
      </c>
      <c r="AS112" s="179"/>
      <c r="AT112" s="203">
        <v>86202</v>
      </c>
      <c r="AU112" s="180"/>
      <c r="AV112" s="203">
        <v>1182</v>
      </c>
      <c r="AW112" s="180"/>
      <c r="AX112" s="204">
        <v>0.98629</v>
      </c>
      <c r="AY112" s="180"/>
      <c r="AZ112" s="204">
        <v>0.01371</v>
      </c>
      <c r="BA112" s="180"/>
      <c r="BB112" s="204">
        <v>0.01305</v>
      </c>
      <c r="BC112" s="180"/>
      <c r="BD112" s="205">
        <v>15.75</v>
      </c>
      <c r="BE112" s="180"/>
      <c r="BF112" s="206">
        <v>85620</v>
      </c>
      <c r="BG112" s="181"/>
      <c r="BH112" s="206">
        <v>1357915</v>
      </c>
      <c r="BI112" s="178"/>
    </row>
    <row r="113" spans="26:61" ht="13.5">
      <c r="Z113" s="169">
        <v>74</v>
      </c>
      <c r="AA113" s="179"/>
      <c r="AB113" s="203">
        <v>69100</v>
      </c>
      <c r="AC113" s="180"/>
      <c r="AD113" s="203">
        <v>2375</v>
      </c>
      <c r="AE113" s="180"/>
      <c r="AF113" s="204">
        <v>0.96563</v>
      </c>
      <c r="AG113" s="180"/>
      <c r="AH113" s="204">
        <v>0.03437</v>
      </c>
      <c r="AI113" s="180"/>
      <c r="AJ113" s="204">
        <v>0.0333</v>
      </c>
      <c r="AK113" s="180"/>
      <c r="AL113" s="205">
        <v>11.37</v>
      </c>
      <c r="AM113" s="180"/>
      <c r="AN113" s="206">
        <v>67925</v>
      </c>
      <c r="AO113" s="181"/>
      <c r="AP113" s="206">
        <v>785539</v>
      </c>
      <c r="AQ113" s="178"/>
      <c r="AR113" s="169">
        <v>74</v>
      </c>
      <c r="AS113" s="179"/>
      <c r="AT113" s="203">
        <v>85020</v>
      </c>
      <c r="AU113" s="180"/>
      <c r="AV113" s="203">
        <v>1308</v>
      </c>
      <c r="AW113" s="180"/>
      <c r="AX113" s="204">
        <v>0.98461</v>
      </c>
      <c r="AY113" s="180"/>
      <c r="AZ113" s="204">
        <v>0.01539</v>
      </c>
      <c r="BA113" s="180"/>
      <c r="BB113" s="204">
        <v>0.01461</v>
      </c>
      <c r="BC113" s="180"/>
      <c r="BD113" s="205">
        <v>14.96</v>
      </c>
      <c r="BE113" s="180"/>
      <c r="BF113" s="206">
        <v>84377</v>
      </c>
      <c r="BG113" s="181"/>
      <c r="BH113" s="206">
        <v>1272295</v>
      </c>
      <c r="BI113" s="178"/>
    </row>
    <row r="114" spans="26:61" ht="13.5">
      <c r="Z114" s="169"/>
      <c r="AA114" s="179"/>
      <c r="AB114" s="203"/>
      <c r="AC114" s="180"/>
      <c r="AD114" s="203"/>
      <c r="AE114" s="180"/>
      <c r="AF114" s="204"/>
      <c r="AG114" s="180"/>
      <c r="AH114" s="204"/>
      <c r="AI114" s="180"/>
      <c r="AJ114" s="204"/>
      <c r="AK114" s="180"/>
      <c r="AL114" s="205"/>
      <c r="AM114" s="180"/>
      <c r="AN114" s="206"/>
      <c r="AO114" s="181"/>
      <c r="AP114" s="206"/>
      <c r="AQ114" s="178"/>
      <c r="AR114" s="169"/>
      <c r="AS114" s="179"/>
      <c r="AT114" s="203"/>
      <c r="AU114" s="180"/>
      <c r="AV114" s="203"/>
      <c r="AW114" s="180"/>
      <c r="AX114" s="204"/>
      <c r="AY114" s="180"/>
      <c r="AZ114" s="204"/>
      <c r="BA114" s="180"/>
      <c r="BB114" s="204"/>
      <c r="BC114" s="180"/>
      <c r="BD114" s="205"/>
      <c r="BE114" s="180"/>
      <c r="BF114" s="206"/>
      <c r="BG114" s="181"/>
      <c r="BH114" s="206"/>
      <c r="BI114" s="178"/>
    </row>
    <row r="115" spans="26:61" ht="13.5">
      <c r="Z115" s="169">
        <v>75</v>
      </c>
      <c r="AA115" s="179"/>
      <c r="AB115" s="202">
        <v>66725</v>
      </c>
      <c r="AC115" s="180"/>
      <c r="AD115" s="203">
        <v>2525</v>
      </c>
      <c r="AE115" s="180"/>
      <c r="AF115" s="204">
        <v>0.96216</v>
      </c>
      <c r="AG115" s="180"/>
      <c r="AH115" s="204">
        <v>0.03784</v>
      </c>
      <c r="AI115" s="180"/>
      <c r="AJ115" s="204">
        <v>0.03671</v>
      </c>
      <c r="AK115" s="180"/>
      <c r="AL115" s="205">
        <v>10.75</v>
      </c>
      <c r="AM115" s="180"/>
      <c r="AN115" s="206">
        <v>65475</v>
      </c>
      <c r="AO115" s="181"/>
      <c r="AP115" s="124">
        <v>717614</v>
      </c>
      <c r="AQ115" s="178"/>
      <c r="AR115" s="169">
        <v>75</v>
      </c>
      <c r="AS115" s="179"/>
      <c r="AT115" s="202">
        <v>83711</v>
      </c>
      <c r="AU115" s="180"/>
      <c r="AV115" s="203">
        <v>1457</v>
      </c>
      <c r="AW115" s="180"/>
      <c r="AX115" s="204">
        <v>0.9826</v>
      </c>
      <c r="AY115" s="180"/>
      <c r="AZ115" s="204">
        <v>0.0174</v>
      </c>
      <c r="BA115" s="180"/>
      <c r="BB115" s="204">
        <v>0.01648</v>
      </c>
      <c r="BC115" s="180"/>
      <c r="BD115" s="205">
        <v>14.19</v>
      </c>
      <c r="BE115" s="180"/>
      <c r="BF115" s="206">
        <v>82996</v>
      </c>
      <c r="BG115" s="181"/>
      <c r="BH115" s="124">
        <v>1187918</v>
      </c>
      <c r="BI115" s="178"/>
    </row>
    <row r="116" spans="26:61" ht="13.5">
      <c r="Z116" s="169">
        <v>76</v>
      </c>
      <c r="AA116" s="179"/>
      <c r="AB116" s="203">
        <v>64200</v>
      </c>
      <c r="AC116" s="180"/>
      <c r="AD116" s="203">
        <v>2672</v>
      </c>
      <c r="AE116" s="180"/>
      <c r="AF116" s="204">
        <v>0.95838</v>
      </c>
      <c r="AG116" s="180"/>
      <c r="AH116" s="204">
        <v>0.04162</v>
      </c>
      <c r="AI116" s="180"/>
      <c r="AJ116" s="204">
        <v>0.04046</v>
      </c>
      <c r="AK116" s="180"/>
      <c r="AL116" s="205">
        <v>10.16</v>
      </c>
      <c r="AM116" s="180"/>
      <c r="AN116" s="206">
        <v>62877</v>
      </c>
      <c r="AO116" s="181"/>
      <c r="AP116" s="206">
        <v>652138</v>
      </c>
      <c r="AQ116" s="178"/>
      <c r="AR116" s="169">
        <v>76</v>
      </c>
      <c r="AS116" s="179"/>
      <c r="AT116" s="203">
        <v>82254</v>
      </c>
      <c r="AU116" s="180"/>
      <c r="AV116" s="203">
        <v>1623</v>
      </c>
      <c r="AW116" s="180"/>
      <c r="AX116" s="204">
        <v>0.98026</v>
      </c>
      <c r="AY116" s="180"/>
      <c r="AZ116" s="204">
        <v>0.01974</v>
      </c>
      <c r="BA116" s="180"/>
      <c r="BB116" s="204">
        <v>0.01868</v>
      </c>
      <c r="BC116" s="180"/>
      <c r="BD116" s="205">
        <v>13.43</v>
      </c>
      <c r="BE116" s="180"/>
      <c r="BF116" s="206">
        <v>81458</v>
      </c>
      <c r="BG116" s="181"/>
      <c r="BH116" s="206">
        <v>1104922</v>
      </c>
      <c r="BI116" s="178"/>
    </row>
    <row r="117" spans="26:61" ht="13.5">
      <c r="Z117" s="169">
        <v>77</v>
      </c>
      <c r="AA117" s="179"/>
      <c r="AB117" s="203">
        <v>61528</v>
      </c>
      <c r="AC117" s="180"/>
      <c r="AD117" s="203">
        <v>2834</v>
      </c>
      <c r="AE117" s="180"/>
      <c r="AF117" s="204">
        <v>0.95394</v>
      </c>
      <c r="AG117" s="180"/>
      <c r="AH117" s="204">
        <v>0.04606</v>
      </c>
      <c r="AI117" s="180"/>
      <c r="AJ117" s="204">
        <v>0.04471</v>
      </c>
      <c r="AK117" s="180"/>
      <c r="AL117" s="205">
        <v>9.58</v>
      </c>
      <c r="AM117" s="180"/>
      <c r="AN117" s="206">
        <v>60125</v>
      </c>
      <c r="AO117" s="181"/>
      <c r="AP117" s="206">
        <v>589262</v>
      </c>
      <c r="AQ117" s="178"/>
      <c r="AR117" s="169">
        <v>77</v>
      </c>
      <c r="AS117" s="179"/>
      <c r="AT117" s="203">
        <v>80631</v>
      </c>
      <c r="AU117" s="180"/>
      <c r="AV117" s="203">
        <v>1814</v>
      </c>
      <c r="AW117" s="180"/>
      <c r="AX117" s="204">
        <v>0.97751</v>
      </c>
      <c r="AY117" s="180"/>
      <c r="AZ117" s="204">
        <v>0.02249</v>
      </c>
      <c r="BA117" s="180"/>
      <c r="BB117" s="204">
        <v>0.02126</v>
      </c>
      <c r="BC117" s="180"/>
      <c r="BD117" s="205">
        <v>12.69</v>
      </c>
      <c r="BE117" s="180"/>
      <c r="BF117" s="206">
        <v>79741</v>
      </c>
      <c r="BG117" s="181"/>
      <c r="BH117" s="206">
        <v>1023464</v>
      </c>
      <c r="BI117" s="178"/>
    </row>
    <row r="118" spans="26:61" ht="13.5">
      <c r="Z118" s="169">
        <v>78</v>
      </c>
      <c r="AA118" s="179"/>
      <c r="AB118" s="203">
        <v>58694</v>
      </c>
      <c r="AC118" s="180"/>
      <c r="AD118" s="203">
        <v>3009</v>
      </c>
      <c r="AE118" s="180"/>
      <c r="AF118" s="204">
        <v>0.94873</v>
      </c>
      <c r="AG118" s="180"/>
      <c r="AH118" s="204">
        <v>0.05127</v>
      </c>
      <c r="AI118" s="180"/>
      <c r="AJ118" s="204">
        <v>0.04974</v>
      </c>
      <c r="AK118" s="180"/>
      <c r="AL118" s="205">
        <v>9.02</v>
      </c>
      <c r="AM118" s="180"/>
      <c r="AN118" s="206">
        <v>57205</v>
      </c>
      <c r="AO118" s="181"/>
      <c r="AP118" s="206">
        <v>529136</v>
      </c>
      <c r="AQ118" s="178"/>
      <c r="AR118" s="169">
        <v>78</v>
      </c>
      <c r="AS118" s="179"/>
      <c r="AT118" s="203">
        <v>78817</v>
      </c>
      <c r="AU118" s="180"/>
      <c r="AV118" s="203">
        <v>2028</v>
      </c>
      <c r="AW118" s="180"/>
      <c r="AX118" s="204">
        <v>0.97427</v>
      </c>
      <c r="AY118" s="180"/>
      <c r="AZ118" s="204">
        <v>0.02573</v>
      </c>
      <c r="BA118" s="180"/>
      <c r="BB118" s="204">
        <v>0.02432</v>
      </c>
      <c r="BC118" s="180"/>
      <c r="BD118" s="205">
        <v>11.97</v>
      </c>
      <c r="BE118" s="180"/>
      <c r="BF118" s="206">
        <v>77822</v>
      </c>
      <c r="BG118" s="181"/>
      <c r="BH118" s="206">
        <v>943723</v>
      </c>
      <c r="BI118" s="178"/>
    </row>
    <row r="119" spans="26:61" ht="13.5">
      <c r="Z119" s="169">
        <v>79</v>
      </c>
      <c r="AA119" s="179"/>
      <c r="AB119" s="203">
        <v>55685</v>
      </c>
      <c r="AC119" s="180"/>
      <c r="AD119" s="203">
        <v>3191</v>
      </c>
      <c r="AE119" s="180"/>
      <c r="AF119" s="204">
        <v>0.94269</v>
      </c>
      <c r="AG119" s="180"/>
      <c r="AH119" s="204">
        <v>0.05731</v>
      </c>
      <c r="AI119" s="180"/>
      <c r="AJ119" s="204">
        <v>0.05569</v>
      </c>
      <c r="AK119" s="180"/>
      <c r="AL119" s="205">
        <v>8.47</v>
      </c>
      <c r="AM119" s="180"/>
      <c r="AN119" s="206">
        <v>54104</v>
      </c>
      <c r="AO119" s="181"/>
      <c r="AP119" s="206">
        <v>471931</v>
      </c>
      <c r="AQ119" s="178"/>
      <c r="AR119" s="169">
        <v>79</v>
      </c>
      <c r="AS119" s="179"/>
      <c r="AT119" s="203">
        <v>76790</v>
      </c>
      <c r="AU119" s="180"/>
      <c r="AV119" s="203">
        <v>2261</v>
      </c>
      <c r="AW119" s="180"/>
      <c r="AX119" s="204">
        <v>0.97056</v>
      </c>
      <c r="AY119" s="180"/>
      <c r="AZ119" s="204">
        <v>0.02944</v>
      </c>
      <c r="BA119" s="180"/>
      <c r="BB119" s="204">
        <v>0.02789</v>
      </c>
      <c r="BC119" s="180"/>
      <c r="BD119" s="205">
        <v>11.28</v>
      </c>
      <c r="BE119" s="180"/>
      <c r="BF119" s="206">
        <v>75679</v>
      </c>
      <c r="BG119" s="181"/>
      <c r="BH119" s="206">
        <v>865901</v>
      </c>
      <c r="BI119" s="178"/>
    </row>
    <row r="120" spans="26:61" ht="13.5">
      <c r="Z120" s="169"/>
      <c r="AA120" s="179"/>
      <c r="AB120" s="203"/>
      <c r="AC120" s="180"/>
      <c r="AD120" s="203"/>
      <c r="AE120" s="180"/>
      <c r="AF120" s="204"/>
      <c r="AG120" s="180"/>
      <c r="AH120" s="204"/>
      <c r="AI120" s="180"/>
      <c r="AJ120" s="204"/>
      <c r="AK120" s="180"/>
      <c r="AL120" s="205"/>
      <c r="AM120" s="180"/>
      <c r="AN120" s="206"/>
      <c r="AO120" s="181"/>
      <c r="AP120" s="206"/>
      <c r="AQ120" s="178"/>
      <c r="AR120" s="169"/>
      <c r="AS120" s="179"/>
      <c r="AT120" s="203"/>
      <c r="AU120" s="180"/>
      <c r="AV120" s="203"/>
      <c r="AW120" s="180"/>
      <c r="AX120" s="204"/>
      <c r="AY120" s="180"/>
      <c r="AZ120" s="204"/>
      <c r="BA120" s="180"/>
      <c r="BB120" s="204"/>
      <c r="BC120" s="180"/>
      <c r="BD120" s="205"/>
      <c r="BE120" s="180"/>
      <c r="BF120" s="206"/>
      <c r="BG120" s="181"/>
      <c r="BH120" s="206"/>
      <c r="BI120" s="178"/>
    </row>
    <row r="121" spans="26:61" ht="13.5">
      <c r="Z121" s="169">
        <v>80</v>
      </c>
      <c r="AA121" s="179"/>
      <c r="AB121" s="202">
        <v>52494</v>
      </c>
      <c r="AC121" s="180"/>
      <c r="AD121" s="203">
        <v>3360</v>
      </c>
      <c r="AE121" s="180"/>
      <c r="AF121" s="204">
        <v>0.93599</v>
      </c>
      <c r="AG121" s="180"/>
      <c r="AH121" s="204">
        <v>0.06401</v>
      </c>
      <c r="AI121" s="180"/>
      <c r="AJ121" s="204">
        <v>0.06245</v>
      </c>
      <c r="AK121" s="180"/>
      <c r="AL121" s="205">
        <v>7.96</v>
      </c>
      <c r="AM121" s="180"/>
      <c r="AN121" s="206">
        <v>50827</v>
      </c>
      <c r="AO121" s="181"/>
      <c r="AP121" s="124">
        <v>417827</v>
      </c>
      <c r="AQ121" s="178"/>
      <c r="AR121" s="169">
        <v>80</v>
      </c>
      <c r="AS121" s="179"/>
      <c r="AT121" s="202">
        <v>74529</v>
      </c>
      <c r="AU121" s="180"/>
      <c r="AV121" s="203">
        <v>2508</v>
      </c>
      <c r="AW121" s="180"/>
      <c r="AX121" s="204">
        <v>0.96635</v>
      </c>
      <c r="AY121" s="180"/>
      <c r="AZ121" s="204">
        <v>0.03365</v>
      </c>
      <c r="BA121" s="180"/>
      <c r="BB121" s="204">
        <v>0.03197</v>
      </c>
      <c r="BC121" s="180"/>
      <c r="BD121" s="205">
        <v>10.6</v>
      </c>
      <c r="BE121" s="180"/>
      <c r="BF121" s="206">
        <v>73296</v>
      </c>
      <c r="BG121" s="181"/>
      <c r="BH121" s="124">
        <v>790221</v>
      </c>
      <c r="BI121" s="178"/>
    </row>
    <row r="122" spans="26:61" ht="13.5">
      <c r="Z122" s="169">
        <v>81</v>
      </c>
      <c r="AA122" s="179"/>
      <c r="AB122" s="203">
        <v>49134</v>
      </c>
      <c r="AC122" s="180"/>
      <c r="AD122" s="203">
        <v>3516</v>
      </c>
      <c r="AE122" s="180"/>
      <c r="AF122" s="204">
        <v>0.92844</v>
      </c>
      <c r="AG122" s="180"/>
      <c r="AH122" s="204">
        <v>0.07156</v>
      </c>
      <c r="AI122" s="180"/>
      <c r="AJ122" s="204">
        <v>0.07006</v>
      </c>
      <c r="AK122" s="180"/>
      <c r="AL122" s="205">
        <v>7.47</v>
      </c>
      <c r="AM122" s="180"/>
      <c r="AN122" s="206">
        <v>47387</v>
      </c>
      <c r="AO122" s="181"/>
      <c r="AP122" s="206">
        <v>367000</v>
      </c>
      <c r="AQ122" s="178"/>
      <c r="AR122" s="169">
        <v>81</v>
      </c>
      <c r="AS122" s="179"/>
      <c r="AT122" s="203">
        <v>72021</v>
      </c>
      <c r="AU122" s="180"/>
      <c r="AV122" s="203">
        <v>2763</v>
      </c>
      <c r="AW122" s="180"/>
      <c r="AX122" s="204">
        <v>0.96163</v>
      </c>
      <c r="AY122" s="180"/>
      <c r="AZ122" s="204">
        <v>0.03837</v>
      </c>
      <c r="BA122" s="180"/>
      <c r="BB122" s="204">
        <v>0.03659</v>
      </c>
      <c r="BC122" s="180"/>
      <c r="BD122" s="205">
        <v>9.95</v>
      </c>
      <c r="BE122" s="180"/>
      <c r="BF122" s="206">
        <v>70661</v>
      </c>
      <c r="BG122" s="181"/>
      <c r="BH122" s="206">
        <v>716925</v>
      </c>
      <c r="BI122" s="178"/>
    </row>
    <row r="123" spans="26:61" ht="13.5">
      <c r="Z123" s="169">
        <v>82</v>
      </c>
      <c r="AA123" s="179"/>
      <c r="AB123" s="203">
        <v>45618</v>
      </c>
      <c r="AC123" s="180"/>
      <c r="AD123" s="203">
        <v>3632</v>
      </c>
      <c r="AE123" s="180"/>
      <c r="AF123" s="204">
        <v>0.92038</v>
      </c>
      <c r="AG123" s="180"/>
      <c r="AH123" s="204">
        <v>0.07962</v>
      </c>
      <c r="AI123" s="180"/>
      <c r="AJ123" s="204">
        <v>0.07851</v>
      </c>
      <c r="AK123" s="180"/>
      <c r="AL123" s="205">
        <v>7.01</v>
      </c>
      <c r="AM123" s="180"/>
      <c r="AN123" s="206">
        <v>43809</v>
      </c>
      <c r="AO123" s="181"/>
      <c r="AP123" s="206">
        <v>319613</v>
      </c>
      <c r="AQ123" s="178"/>
      <c r="AR123" s="169">
        <v>82</v>
      </c>
      <c r="AS123" s="179"/>
      <c r="AT123" s="203">
        <v>69258</v>
      </c>
      <c r="AU123" s="180"/>
      <c r="AV123" s="203">
        <v>3017</v>
      </c>
      <c r="AW123" s="180"/>
      <c r="AX123" s="204">
        <v>0.95644</v>
      </c>
      <c r="AY123" s="180"/>
      <c r="AZ123" s="204">
        <v>0.04356</v>
      </c>
      <c r="BA123" s="180"/>
      <c r="BB123" s="204">
        <v>0.04173</v>
      </c>
      <c r="BC123" s="180"/>
      <c r="BD123" s="205">
        <v>9.33</v>
      </c>
      <c r="BE123" s="180"/>
      <c r="BF123" s="206">
        <v>67770</v>
      </c>
      <c r="BG123" s="181"/>
      <c r="BH123" s="206">
        <v>646265</v>
      </c>
      <c r="BI123" s="178"/>
    </row>
    <row r="124" spans="26:61" ht="13.5">
      <c r="Z124" s="169">
        <v>83</v>
      </c>
      <c r="AA124" s="179"/>
      <c r="AB124" s="203">
        <v>41985</v>
      </c>
      <c r="AC124" s="180"/>
      <c r="AD124" s="203">
        <v>3700</v>
      </c>
      <c r="AE124" s="180"/>
      <c r="AF124" s="204">
        <v>0.91187</v>
      </c>
      <c r="AG124" s="180"/>
      <c r="AH124" s="204">
        <v>0.08813</v>
      </c>
      <c r="AI124" s="180"/>
      <c r="AJ124" s="204">
        <v>0.08753</v>
      </c>
      <c r="AK124" s="180"/>
      <c r="AL124" s="205">
        <v>6.57</v>
      </c>
      <c r="AM124" s="180"/>
      <c r="AN124" s="206">
        <v>40139</v>
      </c>
      <c r="AO124" s="181"/>
      <c r="AP124" s="206">
        <v>275804</v>
      </c>
      <c r="AQ124" s="178"/>
      <c r="AR124" s="169">
        <v>83</v>
      </c>
      <c r="AS124" s="179"/>
      <c r="AT124" s="203">
        <v>66241</v>
      </c>
      <c r="AU124" s="180"/>
      <c r="AV124" s="203">
        <v>3268</v>
      </c>
      <c r="AW124" s="180"/>
      <c r="AX124" s="204">
        <v>0.95066</v>
      </c>
      <c r="AY124" s="180"/>
      <c r="AZ124" s="204">
        <v>0.04934</v>
      </c>
      <c r="BA124" s="180"/>
      <c r="BB124" s="204">
        <v>0.04745</v>
      </c>
      <c r="BC124" s="180"/>
      <c r="BD124" s="205">
        <v>8.73</v>
      </c>
      <c r="BE124" s="180"/>
      <c r="BF124" s="206">
        <v>64628</v>
      </c>
      <c r="BG124" s="181"/>
      <c r="BH124" s="206">
        <v>578494</v>
      </c>
      <c r="BI124" s="178"/>
    </row>
    <row r="125" spans="26:61" ht="13.5">
      <c r="Z125" s="169">
        <v>84</v>
      </c>
      <c r="AA125" s="179"/>
      <c r="AB125" s="203">
        <v>38285</v>
      </c>
      <c r="AC125" s="180"/>
      <c r="AD125" s="203">
        <v>3713</v>
      </c>
      <c r="AE125" s="180"/>
      <c r="AF125" s="204">
        <v>0.90301</v>
      </c>
      <c r="AG125" s="180"/>
      <c r="AH125" s="204">
        <v>0.09699</v>
      </c>
      <c r="AI125" s="180"/>
      <c r="AJ125" s="204">
        <v>0.09704</v>
      </c>
      <c r="AK125" s="180"/>
      <c r="AL125" s="205">
        <v>6.16</v>
      </c>
      <c r="AM125" s="180"/>
      <c r="AN125" s="206">
        <v>36427</v>
      </c>
      <c r="AO125" s="181"/>
      <c r="AP125" s="206">
        <v>235665</v>
      </c>
      <c r="AQ125" s="178"/>
      <c r="AR125" s="169">
        <v>84</v>
      </c>
      <c r="AS125" s="179"/>
      <c r="AT125" s="203">
        <v>62973</v>
      </c>
      <c r="AU125" s="180"/>
      <c r="AV125" s="203">
        <v>3514</v>
      </c>
      <c r="AW125" s="180"/>
      <c r="AX125" s="204">
        <v>0.94419</v>
      </c>
      <c r="AY125" s="180"/>
      <c r="AZ125" s="204">
        <v>0.05581</v>
      </c>
      <c r="BA125" s="180"/>
      <c r="BB125" s="204">
        <v>0.05387</v>
      </c>
      <c r="BC125" s="180"/>
      <c r="BD125" s="205">
        <v>8.16</v>
      </c>
      <c r="BE125" s="180"/>
      <c r="BF125" s="206">
        <v>61236</v>
      </c>
      <c r="BG125" s="181"/>
      <c r="BH125" s="206">
        <v>513866</v>
      </c>
      <c r="BI125" s="178"/>
    </row>
    <row r="126" spans="26:61" ht="13.5">
      <c r="Z126" s="169"/>
      <c r="AA126" s="179"/>
      <c r="AB126" s="203"/>
      <c r="AC126" s="180"/>
      <c r="AD126" s="203"/>
      <c r="AE126" s="180"/>
      <c r="AF126" s="204"/>
      <c r="AG126" s="180"/>
      <c r="AH126" s="204"/>
      <c r="AI126" s="180"/>
      <c r="AJ126" s="204"/>
      <c r="AK126" s="180"/>
      <c r="AL126" s="205"/>
      <c r="AM126" s="180"/>
      <c r="AN126" s="206"/>
      <c r="AO126" s="181"/>
      <c r="AP126" s="206"/>
      <c r="AQ126" s="178"/>
      <c r="AR126" s="169"/>
      <c r="AS126" s="179"/>
      <c r="AT126" s="203"/>
      <c r="AU126" s="180"/>
      <c r="AV126" s="203"/>
      <c r="AW126" s="180"/>
      <c r="AX126" s="204"/>
      <c r="AY126" s="180"/>
      <c r="AZ126" s="204"/>
      <c r="BA126" s="180"/>
      <c r="BB126" s="204"/>
      <c r="BC126" s="180"/>
      <c r="BD126" s="205"/>
      <c r="BE126" s="180"/>
      <c r="BF126" s="206"/>
      <c r="BG126" s="181"/>
      <c r="BH126" s="206"/>
      <c r="BI126" s="178"/>
    </row>
    <row r="127" spans="26:61" ht="13.5">
      <c r="Z127" s="169">
        <v>85</v>
      </c>
      <c r="AA127" s="179"/>
      <c r="AB127" s="202">
        <v>34572</v>
      </c>
      <c r="AC127" s="180"/>
      <c r="AD127" s="203">
        <v>3678</v>
      </c>
      <c r="AE127" s="180"/>
      <c r="AF127" s="204">
        <v>0.8936</v>
      </c>
      <c r="AG127" s="180"/>
      <c r="AH127" s="204">
        <v>0.1064</v>
      </c>
      <c r="AI127" s="180"/>
      <c r="AJ127" s="204">
        <v>0.1071</v>
      </c>
      <c r="AK127" s="180"/>
      <c r="AL127" s="205">
        <v>5.76</v>
      </c>
      <c r="AM127" s="180"/>
      <c r="AN127" s="206">
        <v>32728</v>
      </c>
      <c r="AO127" s="181"/>
      <c r="AP127" s="124">
        <v>199238</v>
      </c>
      <c r="AQ127" s="178"/>
      <c r="AR127" s="169">
        <v>85</v>
      </c>
      <c r="AS127" s="179"/>
      <c r="AT127" s="202">
        <v>59459</v>
      </c>
      <c r="AU127" s="180"/>
      <c r="AV127" s="203">
        <v>3756</v>
      </c>
      <c r="AW127" s="180"/>
      <c r="AX127" s="204">
        <v>0.93684</v>
      </c>
      <c r="AY127" s="180"/>
      <c r="AZ127" s="204">
        <v>0.06316</v>
      </c>
      <c r="BA127" s="180"/>
      <c r="BB127" s="204">
        <v>0.06116</v>
      </c>
      <c r="BC127" s="180"/>
      <c r="BD127" s="205">
        <v>7.61</v>
      </c>
      <c r="BE127" s="180"/>
      <c r="BF127" s="206">
        <v>57601</v>
      </c>
      <c r="BG127" s="181"/>
      <c r="BH127" s="124">
        <v>452630</v>
      </c>
      <c r="BI127" s="178"/>
    </row>
    <row r="128" spans="26:61" ht="13.5">
      <c r="Z128" s="169">
        <v>86</v>
      </c>
      <c r="AA128" s="179"/>
      <c r="AB128" s="203">
        <v>30894</v>
      </c>
      <c r="AC128" s="180"/>
      <c r="AD128" s="203">
        <v>3608</v>
      </c>
      <c r="AE128" s="180"/>
      <c r="AF128" s="204">
        <v>0.88322</v>
      </c>
      <c r="AG128" s="180"/>
      <c r="AH128" s="204">
        <v>0.11678</v>
      </c>
      <c r="AI128" s="180"/>
      <c r="AJ128" s="204">
        <v>0.11813</v>
      </c>
      <c r="AK128" s="180"/>
      <c r="AL128" s="205">
        <v>5.39</v>
      </c>
      <c r="AM128" s="180"/>
      <c r="AN128" s="206">
        <v>29082</v>
      </c>
      <c r="AO128" s="181"/>
      <c r="AP128" s="206">
        <v>166509</v>
      </c>
      <c r="AQ128" s="178"/>
      <c r="AR128" s="169">
        <v>86</v>
      </c>
      <c r="AS128" s="179"/>
      <c r="AT128" s="203">
        <v>55703</v>
      </c>
      <c r="AU128" s="180"/>
      <c r="AV128" s="203">
        <v>3986</v>
      </c>
      <c r="AW128" s="180"/>
      <c r="AX128" s="204">
        <v>0.92845</v>
      </c>
      <c r="AY128" s="180"/>
      <c r="AZ128" s="204">
        <v>0.07155</v>
      </c>
      <c r="BA128" s="180"/>
      <c r="BB128" s="204">
        <v>0.06956</v>
      </c>
      <c r="BC128" s="180"/>
      <c r="BD128" s="205">
        <v>7.09</v>
      </c>
      <c r="BE128" s="180"/>
      <c r="BF128" s="206">
        <v>53728</v>
      </c>
      <c r="BG128" s="181"/>
      <c r="BH128" s="206">
        <v>395030</v>
      </c>
      <c r="BI128" s="178"/>
    </row>
    <row r="129" spans="26:61" ht="13.5">
      <c r="Z129" s="169">
        <v>87</v>
      </c>
      <c r="AA129" s="179"/>
      <c r="AB129" s="203">
        <v>27286</v>
      </c>
      <c r="AC129" s="180"/>
      <c r="AD129" s="203">
        <v>3494</v>
      </c>
      <c r="AE129" s="180"/>
      <c r="AF129" s="204">
        <v>0.87194</v>
      </c>
      <c r="AG129" s="180"/>
      <c r="AH129" s="204">
        <v>0.12806</v>
      </c>
      <c r="AI129" s="180"/>
      <c r="AJ129" s="204">
        <v>0.13039</v>
      </c>
      <c r="AK129" s="180"/>
      <c r="AL129" s="205">
        <v>5.04</v>
      </c>
      <c r="AM129" s="180"/>
      <c r="AN129" s="206">
        <v>25528</v>
      </c>
      <c r="AO129" s="181"/>
      <c r="AP129" s="206">
        <v>137427</v>
      </c>
      <c r="AQ129" s="178"/>
      <c r="AR129" s="169">
        <v>87</v>
      </c>
      <c r="AS129" s="179"/>
      <c r="AT129" s="203">
        <v>51717</v>
      </c>
      <c r="AU129" s="180"/>
      <c r="AV129" s="203">
        <v>4181</v>
      </c>
      <c r="AW129" s="180"/>
      <c r="AX129" s="204">
        <v>0.91915</v>
      </c>
      <c r="AY129" s="180"/>
      <c r="AZ129" s="204">
        <v>0.08085</v>
      </c>
      <c r="BA129" s="180"/>
      <c r="BB129" s="204">
        <v>0.07909</v>
      </c>
      <c r="BC129" s="180"/>
      <c r="BD129" s="205">
        <v>6.6</v>
      </c>
      <c r="BE129" s="180"/>
      <c r="BF129" s="206">
        <v>49641</v>
      </c>
      <c r="BG129" s="181"/>
      <c r="BH129" s="206">
        <v>341302</v>
      </c>
      <c r="BI129" s="178"/>
    </row>
    <row r="130" spans="26:61" ht="13.5">
      <c r="Z130" s="169">
        <v>88</v>
      </c>
      <c r="AA130" s="179"/>
      <c r="AB130" s="203">
        <v>23792</v>
      </c>
      <c r="AC130" s="180"/>
      <c r="AD130" s="203">
        <v>3341</v>
      </c>
      <c r="AE130" s="180"/>
      <c r="AF130" s="204">
        <v>0.85958</v>
      </c>
      <c r="AG130" s="180"/>
      <c r="AH130" s="204">
        <v>0.14042</v>
      </c>
      <c r="AI130" s="180"/>
      <c r="AJ130" s="204">
        <v>0.14393</v>
      </c>
      <c r="AK130" s="180"/>
      <c r="AL130" s="205">
        <v>4.7</v>
      </c>
      <c r="AM130" s="180"/>
      <c r="AN130" s="206">
        <v>22107</v>
      </c>
      <c r="AO130" s="181"/>
      <c r="AP130" s="206">
        <v>111900</v>
      </c>
      <c r="AQ130" s="178"/>
      <c r="AR130" s="169">
        <v>88</v>
      </c>
      <c r="AS130" s="179"/>
      <c r="AT130" s="203">
        <v>47536</v>
      </c>
      <c r="AU130" s="180"/>
      <c r="AV130" s="203">
        <v>4334</v>
      </c>
      <c r="AW130" s="180"/>
      <c r="AX130" s="204">
        <v>0.90883</v>
      </c>
      <c r="AY130" s="180"/>
      <c r="AZ130" s="204">
        <v>0.09117</v>
      </c>
      <c r="BA130" s="180"/>
      <c r="BB130" s="204">
        <v>0.08974</v>
      </c>
      <c r="BC130" s="180"/>
      <c r="BD130" s="205">
        <v>6.14</v>
      </c>
      <c r="BE130" s="180"/>
      <c r="BF130" s="206">
        <v>45379</v>
      </c>
      <c r="BG130" s="181"/>
      <c r="BH130" s="206">
        <v>291661</v>
      </c>
      <c r="BI130" s="178"/>
    </row>
    <row r="131" spans="26:61" ht="13.5">
      <c r="Z131" s="169">
        <v>89</v>
      </c>
      <c r="AA131" s="179"/>
      <c r="AB131" s="203">
        <v>20451</v>
      </c>
      <c r="AC131" s="180"/>
      <c r="AD131" s="203">
        <v>3145</v>
      </c>
      <c r="AE131" s="180"/>
      <c r="AF131" s="204">
        <v>0.84622</v>
      </c>
      <c r="AG131" s="180"/>
      <c r="AH131" s="204">
        <v>0.15378</v>
      </c>
      <c r="AI131" s="180"/>
      <c r="AJ131" s="204">
        <v>0.15883</v>
      </c>
      <c r="AK131" s="180"/>
      <c r="AL131" s="205">
        <v>4.39</v>
      </c>
      <c r="AM131" s="180"/>
      <c r="AN131" s="206">
        <v>18864</v>
      </c>
      <c r="AO131" s="181"/>
      <c r="AP131" s="206">
        <v>89793</v>
      </c>
      <c r="AQ131" s="178"/>
      <c r="AR131" s="169">
        <v>89</v>
      </c>
      <c r="AS131" s="179"/>
      <c r="AT131" s="203">
        <v>43202</v>
      </c>
      <c r="AU131" s="180"/>
      <c r="AV131" s="203">
        <v>4429</v>
      </c>
      <c r="AW131" s="180"/>
      <c r="AX131" s="204">
        <v>0.89748</v>
      </c>
      <c r="AY131" s="180"/>
      <c r="AZ131" s="204">
        <v>0.10252</v>
      </c>
      <c r="BA131" s="180"/>
      <c r="BB131" s="204">
        <v>0.10161</v>
      </c>
      <c r="BC131" s="180"/>
      <c r="BD131" s="205">
        <v>5.7</v>
      </c>
      <c r="BE131" s="180"/>
      <c r="BF131" s="206">
        <v>40994</v>
      </c>
      <c r="BG131" s="181"/>
      <c r="BH131" s="206">
        <v>246281</v>
      </c>
      <c r="BI131" s="178"/>
    </row>
    <row r="132" spans="26:61" ht="13.5">
      <c r="Z132" s="169"/>
      <c r="AA132" s="179"/>
      <c r="AB132" s="203"/>
      <c r="AC132" s="180"/>
      <c r="AD132" s="203"/>
      <c r="AE132" s="180"/>
      <c r="AF132" s="204"/>
      <c r="AG132" s="180"/>
      <c r="AH132" s="204"/>
      <c r="AI132" s="180"/>
      <c r="AJ132" s="204"/>
      <c r="AK132" s="180"/>
      <c r="AL132" s="205"/>
      <c r="AM132" s="180"/>
      <c r="AN132" s="206"/>
      <c r="AO132" s="181"/>
      <c r="AP132" s="206"/>
      <c r="AQ132" s="178"/>
      <c r="AR132" s="169"/>
      <c r="AS132" s="179"/>
      <c r="AT132" s="203"/>
      <c r="AU132" s="180"/>
      <c r="AV132" s="203"/>
      <c r="AW132" s="180"/>
      <c r="AX132" s="204"/>
      <c r="AY132" s="180"/>
      <c r="AZ132" s="204"/>
      <c r="BA132" s="180"/>
      <c r="BB132" s="204"/>
      <c r="BC132" s="180"/>
      <c r="BD132" s="205"/>
      <c r="BE132" s="180"/>
      <c r="BF132" s="206"/>
      <c r="BG132" s="181"/>
      <c r="BH132" s="206"/>
      <c r="BI132" s="178"/>
    </row>
    <row r="133" spans="26:61" ht="13.5">
      <c r="Z133" s="169">
        <v>90</v>
      </c>
      <c r="AA133" s="179"/>
      <c r="AB133" s="207">
        <v>17306</v>
      </c>
      <c r="AC133" s="180"/>
      <c r="AD133" s="203">
        <v>2944</v>
      </c>
      <c r="AE133" s="180"/>
      <c r="AF133" s="204">
        <v>0.82987</v>
      </c>
      <c r="AG133" s="180"/>
      <c r="AH133" s="204">
        <v>0.17013</v>
      </c>
      <c r="AI133" s="180"/>
      <c r="AJ133" s="204">
        <v>0.17796</v>
      </c>
      <c r="AK133" s="180"/>
      <c r="AL133" s="205">
        <v>4.1</v>
      </c>
      <c r="AM133" s="180"/>
      <c r="AN133" s="206">
        <v>15811</v>
      </c>
      <c r="AO133" s="181"/>
      <c r="AP133" s="206">
        <v>70929</v>
      </c>
      <c r="AQ133" s="178"/>
      <c r="AR133" s="169">
        <v>90</v>
      </c>
      <c r="AS133" s="179"/>
      <c r="AT133" s="203">
        <v>38773</v>
      </c>
      <c r="AU133" s="180"/>
      <c r="AV133" s="203">
        <v>4478</v>
      </c>
      <c r="AW133" s="180"/>
      <c r="AX133" s="204">
        <v>0.8845</v>
      </c>
      <c r="AY133" s="180"/>
      <c r="AZ133" s="204">
        <v>0.1155</v>
      </c>
      <c r="BA133" s="180"/>
      <c r="BB133" s="204">
        <v>0.11513</v>
      </c>
      <c r="BC133" s="180"/>
      <c r="BD133" s="205">
        <v>5.29</v>
      </c>
      <c r="BE133" s="180"/>
      <c r="BF133" s="206">
        <v>36535</v>
      </c>
      <c r="BG133" s="181"/>
      <c r="BH133" s="206">
        <v>205288</v>
      </c>
      <c r="BI133" s="178"/>
    </row>
    <row r="134" spans="26:61" ht="13.5">
      <c r="Z134" s="169">
        <v>91</v>
      </c>
      <c r="AA134" s="179"/>
      <c r="AB134" s="203">
        <v>14362</v>
      </c>
      <c r="AC134" s="180"/>
      <c r="AD134" s="203">
        <v>2652</v>
      </c>
      <c r="AE134" s="180"/>
      <c r="AF134" s="204">
        <v>0.81535</v>
      </c>
      <c r="AG134" s="180"/>
      <c r="AH134" s="204">
        <v>0.18465</v>
      </c>
      <c r="AI134" s="180"/>
      <c r="AJ134" s="204">
        <v>0.19515</v>
      </c>
      <c r="AK134" s="180"/>
      <c r="AL134" s="205">
        <v>3.84</v>
      </c>
      <c r="AM134" s="180"/>
      <c r="AN134" s="206">
        <v>13010</v>
      </c>
      <c r="AO134" s="181"/>
      <c r="AP134" s="206">
        <v>55118</v>
      </c>
      <c r="AQ134" s="178"/>
      <c r="AR134" s="169">
        <v>91</v>
      </c>
      <c r="AS134" s="179"/>
      <c r="AT134" s="203">
        <v>34295</v>
      </c>
      <c r="AU134" s="180"/>
      <c r="AV134" s="203">
        <v>4451</v>
      </c>
      <c r="AW134" s="180"/>
      <c r="AX134" s="204">
        <v>0.87021</v>
      </c>
      <c r="AY134" s="180"/>
      <c r="AZ134" s="204">
        <v>0.12979</v>
      </c>
      <c r="BA134" s="180"/>
      <c r="BB134" s="204">
        <v>0.13063</v>
      </c>
      <c r="BC134" s="180"/>
      <c r="BD134" s="205">
        <v>4.92</v>
      </c>
      <c r="BE134" s="180"/>
      <c r="BF134" s="206">
        <v>32063</v>
      </c>
      <c r="BG134" s="181"/>
      <c r="BH134" s="206">
        <v>168752</v>
      </c>
      <c r="BI134" s="178"/>
    </row>
    <row r="135" spans="26:61" ht="13.5">
      <c r="Z135" s="169">
        <v>92</v>
      </c>
      <c r="AA135" s="179"/>
      <c r="AB135" s="203">
        <v>11710</v>
      </c>
      <c r="AC135" s="180"/>
      <c r="AD135" s="203">
        <v>2338</v>
      </c>
      <c r="AE135" s="180"/>
      <c r="AF135" s="204">
        <v>0.80032</v>
      </c>
      <c r="AG135" s="180"/>
      <c r="AH135" s="204">
        <v>0.19968</v>
      </c>
      <c r="AI135" s="180"/>
      <c r="AJ135" s="204">
        <v>0.21328</v>
      </c>
      <c r="AK135" s="180"/>
      <c r="AL135" s="205">
        <v>3.6</v>
      </c>
      <c r="AM135" s="180"/>
      <c r="AN135" s="206">
        <v>10514</v>
      </c>
      <c r="AO135" s="181"/>
      <c r="AP135" s="206">
        <v>42108</v>
      </c>
      <c r="AQ135" s="178"/>
      <c r="AR135" s="169">
        <v>92</v>
      </c>
      <c r="AS135" s="179"/>
      <c r="AT135" s="203">
        <v>29844</v>
      </c>
      <c r="AU135" s="180"/>
      <c r="AV135" s="203">
        <v>4319</v>
      </c>
      <c r="AW135" s="180"/>
      <c r="AX135" s="204">
        <v>0.85528</v>
      </c>
      <c r="AY135" s="180"/>
      <c r="AZ135" s="204">
        <v>0.14472</v>
      </c>
      <c r="BA135" s="180"/>
      <c r="BB135" s="204">
        <v>0.14754</v>
      </c>
      <c r="BC135" s="180"/>
      <c r="BD135" s="205">
        <v>4.58</v>
      </c>
      <c r="BE135" s="180"/>
      <c r="BF135" s="206">
        <v>27668</v>
      </c>
      <c r="BG135" s="181"/>
      <c r="BH135" s="206">
        <v>136689</v>
      </c>
      <c r="BI135" s="178"/>
    </row>
    <row r="136" spans="26:61" ht="13.5">
      <c r="Z136" s="169">
        <v>93</v>
      </c>
      <c r="AA136" s="179"/>
      <c r="AB136" s="203">
        <v>9372</v>
      </c>
      <c r="AC136" s="180"/>
      <c r="AD136" s="203">
        <v>2017</v>
      </c>
      <c r="AE136" s="180"/>
      <c r="AF136" s="204">
        <v>0.78477</v>
      </c>
      <c r="AG136" s="180"/>
      <c r="AH136" s="204">
        <v>0.21523</v>
      </c>
      <c r="AI136" s="180"/>
      <c r="AJ136" s="204">
        <v>0.23238</v>
      </c>
      <c r="AK136" s="180"/>
      <c r="AL136" s="205">
        <v>3.37</v>
      </c>
      <c r="AM136" s="180"/>
      <c r="AN136" s="206">
        <v>8336</v>
      </c>
      <c r="AO136" s="181"/>
      <c r="AP136" s="206">
        <v>31594</v>
      </c>
      <c r="AQ136" s="178"/>
      <c r="AR136" s="169">
        <v>93</v>
      </c>
      <c r="AS136" s="179"/>
      <c r="AT136" s="203">
        <v>25525</v>
      </c>
      <c r="AU136" s="180"/>
      <c r="AV136" s="203">
        <v>4075</v>
      </c>
      <c r="AW136" s="180"/>
      <c r="AX136" s="204">
        <v>0.84034</v>
      </c>
      <c r="AY136" s="180"/>
      <c r="AZ136" s="204">
        <v>0.15966</v>
      </c>
      <c r="BA136" s="180"/>
      <c r="BB136" s="204">
        <v>0.16506</v>
      </c>
      <c r="BC136" s="180"/>
      <c r="BD136" s="205">
        <v>4.27</v>
      </c>
      <c r="BE136" s="180"/>
      <c r="BF136" s="206">
        <v>23463</v>
      </c>
      <c r="BG136" s="181"/>
      <c r="BH136" s="206">
        <v>109021</v>
      </c>
      <c r="BI136" s="178"/>
    </row>
    <row r="137" spans="26:61" ht="13.5">
      <c r="Z137" s="169">
        <v>94</v>
      </c>
      <c r="AA137" s="179"/>
      <c r="AB137" s="203">
        <v>7355</v>
      </c>
      <c r="AC137" s="180"/>
      <c r="AD137" s="203">
        <v>1701</v>
      </c>
      <c r="AE137" s="180"/>
      <c r="AF137" s="204">
        <v>0.76871</v>
      </c>
      <c r="AG137" s="180"/>
      <c r="AH137" s="204">
        <v>0.23129</v>
      </c>
      <c r="AI137" s="180"/>
      <c r="AJ137" s="204">
        <v>0.25252</v>
      </c>
      <c r="AK137" s="180"/>
      <c r="AL137" s="205">
        <v>3.16</v>
      </c>
      <c r="AM137" s="180"/>
      <c r="AN137" s="206">
        <v>6478</v>
      </c>
      <c r="AO137" s="181"/>
      <c r="AP137" s="206">
        <v>23258</v>
      </c>
      <c r="AQ137" s="178"/>
      <c r="AR137" s="169">
        <v>94</v>
      </c>
      <c r="AS137" s="179"/>
      <c r="AT137" s="203">
        <v>21449</v>
      </c>
      <c r="AU137" s="180"/>
      <c r="AV137" s="203">
        <v>3753</v>
      </c>
      <c r="AW137" s="180"/>
      <c r="AX137" s="204">
        <v>0.82502</v>
      </c>
      <c r="AY137" s="180"/>
      <c r="AZ137" s="204">
        <v>0.17498</v>
      </c>
      <c r="BA137" s="180"/>
      <c r="BB137" s="204">
        <v>0.18301</v>
      </c>
      <c r="BC137" s="180"/>
      <c r="BD137" s="205">
        <v>3.99</v>
      </c>
      <c r="BE137" s="180"/>
      <c r="BF137" s="206">
        <v>19543</v>
      </c>
      <c r="BG137" s="181"/>
      <c r="BH137" s="206">
        <v>85558</v>
      </c>
      <c r="BI137" s="178"/>
    </row>
    <row r="138" spans="26:61" ht="13.5">
      <c r="Z138" s="169"/>
      <c r="AA138" s="179"/>
      <c r="AB138" s="203"/>
      <c r="AC138" s="180"/>
      <c r="AD138" s="203"/>
      <c r="AE138" s="180"/>
      <c r="AF138" s="204"/>
      <c r="AG138" s="180"/>
      <c r="AH138" s="204"/>
      <c r="AI138" s="180"/>
      <c r="AJ138" s="204"/>
      <c r="AK138" s="180"/>
      <c r="AL138" s="205"/>
      <c r="AM138" s="180"/>
      <c r="AN138" s="206"/>
      <c r="AO138" s="181"/>
      <c r="AP138" s="206"/>
      <c r="AQ138" s="178"/>
      <c r="AR138" s="169"/>
      <c r="AS138" s="179"/>
      <c r="AT138" s="203"/>
      <c r="AU138" s="180"/>
      <c r="AV138" s="203"/>
      <c r="AW138" s="180"/>
      <c r="AX138" s="204"/>
      <c r="AY138" s="180"/>
      <c r="AZ138" s="204"/>
      <c r="BA138" s="180"/>
      <c r="BB138" s="204"/>
      <c r="BC138" s="180"/>
      <c r="BD138" s="205"/>
      <c r="BE138" s="180"/>
      <c r="BF138" s="206"/>
      <c r="BG138" s="181"/>
      <c r="BH138" s="206"/>
      <c r="BI138" s="178"/>
    </row>
    <row r="139" spans="26:61" ht="13.5">
      <c r="Z139" s="169">
        <v>95</v>
      </c>
      <c r="AA139" s="179"/>
      <c r="AB139" s="207">
        <v>5653</v>
      </c>
      <c r="AC139" s="180"/>
      <c r="AD139" s="203">
        <v>1401</v>
      </c>
      <c r="AE139" s="180"/>
      <c r="AF139" s="204">
        <v>0.75213</v>
      </c>
      <c r="AG139" s="180"/>
      <c r="AH139" s="204">
        <v>0.24787</v>
      </c>
      <c r="AI139" s="180"/>
      <c r="AJ139" s="204">
        <v>0.27375</v>
      </c>
      <c r="AK139" s="180"/>
      <c r="AL139" s="205">
        <v>2.97</v>
      </c>
      <c r="AM139" s="180"/>
      <c r="AN139" s="206">
        <v>4929</v>
      </c>
      <c r="AO139" s="181"/>
      <c r="AP139" s="206">
        <v>16779</v>
      </c>
      <c r="AQ139" s="178"/>
      <c r="AR139" s="169">
        <v>95</v>
      </c>
      <c r="AS139" s="179"/>
      <c r="AT139" s="203">
        <v>17696</v>
      </c>
      <c r="AU139" s="180"/>
      <c r="AV139" s="203">
        <v>3373</v>
      </c>
      <c r="AW139" s="180"/>
      <c r="AX139" s="204">
        <v>0.80938</v>
      </c>
      <c r="AY139" s="180"/>
      <c r="AZ139" s="204">
        <v>0.19062</v>
      </c>
      <c r="BA139" s="180"/>
      <c r="BB139" s="204">
        <v>0.2018</v>
      </c>
      <c r="BC139" s="180"/>
      <c r="BD139" s="205">
        <v>3.73</v>
      </c>
      <c r="BE139" s="180"/>
      <c r="BF139" s="206">
        <v>15976</v>
      </c>
      <c r="BG139" s="181"/>
      <c r="BH139" s="206">
        <v>66015</v>
      </c>
      <c r="BI139" s="178"/>
    </row>
    <row r="140" spans="26:61" ht="13.5">
      <c r="Z140" s="169">
        <v>96</v>
      </c>
      <c r="AA140" s="179"/>
      <c r="AB140" s="203">
        <v>4252</v>
      </c>
      <c r="AC140" s="180"/>
      <c r="AD140" s="203">
        <v>1127</v>
      </c>
      <c r="AE140" s="180"/>
      <c r="AF140" s="204">
        <v>0.73504</v>
      </c>
      <c r="AG140" s="180"/>
      <c r="AH140" s="204">
        <v>0.26496</v>
      </c>
      <c r="AI140" s="180"/>
      <c r="AJ140" s="204">
        <v>0.29614</v>
      </c>
      <c r="AK140" s="180"/>
      <c r="AL140" s="205">
        <v>2.79</v>
      </c>
      <c r="AM140" s="180"/>
      <c r="AN140" s="206">
        <v>3667</v>
      </c>
      <c r="AO140" s="181"/>
      <c r="AP140" s="206">
        <v>11851</v>
      </c>
      <c r="AQ140" s="178"/>
      <c r="AR140" s="169">
        <v>96</v>
      </c>
      <c r="AS140" s="179"/>
      <c r="AT140" s="203">
        <v>14323</v>
      </c>
      <c r="AU140" s="180"/>
      <c r="AV140" s="203">
        <v>2958</v>
      </c>
      <c r="AW140" s="180"/>
      <c r="AX140" s="204">
        <v>0.79345</v>
      </c>
      <c r="AY140" s="180"/>
      <c r="AZ140" s="204">
        <v>0.20655</v>
      </c>
      <c r="BA140" s="180"/>
      <c r="BB140" s="204">
        <v>0.2213</v>
      </c>
      <c r="BC140" s="180"/>
      <c r="BD140" s="205">
        <v>3.49</v>
      </c>
      <c r="BE140" s="180"/>
      <c r="BF140" s="206">
        <v>12808</v>
      </c>
      <c r="BG140" s="181"/>
      <c r="BH140" s="206">
        <v>50039</v>
      </c>
      <c r="BI140" s="178"/>
    </row>
    <row r="141" spans="26:61" ht="13.5">
      <c r="Z141" s="169">
        <v>97</v>
      </c>
      <c r="AA141" s="179"/>
      <c r="AB141" s="203">
        <v>3126</v>
      </c>
      <c r="AC141" s="180"/>
      <c r="AD141" s="203">
        <v>883</v>
      </c>
      <c r="AE141" s="180"/>
      <c r="AF141" s="204">
        <v>0.71745</v>
      </c>
      <c r="AG141" s="180"/>
      <c r="AH141" s="204">
        <v>0.28255</v>
      </c>
      <c r="AI141" s="180"/>
      <c r="AJ141" s="204">
        <v>0.31973</v>
      </c>
      <c r="AK141" s="180"/>
      <c r="AL141" s="205">
        <v>2.62</v>
      </c>
      <c r="AM141" s="180"/>
      <c r="AN141" s="206">
        <v>2665</v>
      </c>
      <c r="AO141" s="181"/>
      <c r="AP141" s="206">
        <v>8183</v>
      </c>
      <c r="AQ141" s="178"/>
      <c r="AR141" s="169">
        <v>97</v>
      </c>
      <c r="AS141" s="179"/>
      <c r="AT141" s="203">
        <v>11364</v>
      </c>
      <c r="AU141" s="180"/>
      <c r="AV141" s="203">
        <v>2532</v>
      </c>
      <c r="AW141" s="180"/>
      <c r="AX141" s="204">
        <v>0.77722</v>
      </c>
      <c r="AY141" s="180"/>
      <c r="AZ141" s="204">
        <v>0.22278</v>
      </c>
      <c r="BA141" s="180"/>
      <c r="BB141" s="204">
        <v>0.24156</v>
      </c>
      <c r="BC141" s="180"/>
      <c r="BD141" s="205">
        <v>3.28</v>
      </c>
      <c r="BE141" s="180"/>
      <c r="BF141" s="206">
        <v>10063</v>
      </c>
      <c r="BG141" s="181"/>
      <c r="BH141" s="206">
        <v>37230</v>
      </c>
      <c r="BI141" s="178"/>
    </row>
    <row r="142" spans="26:61" ht="13.5">
      <c r="Z142" s="169">
        <v>98</v>
      </c>
      <c r="AA142" s="179"/>
      <c r="AB142" s="203">
        <v>2242</v>
      </c>
      <c r="AC142" s="180"/>
      <c r="AD142" s="203">
        <v>674</v>
      </c>
      <c r="AE142" s="180"/>
      <c r="AF142" s="204">
        <v>0.69935</v>
      </c>
      <c r="AG142" s="180"/>
      <c r="AH142" s="204">
        <v>0.30065</v>
      </c>
      <c r="AI142" s="180"/>
      <c r="AJ142" s="204">
        <v>0.3446</v>
      </c>
      <c r="AK142" s="180"/>
      <c r="AL142" s="205">
        <v>2.46</v>
      </c>
      <c r="AM142" s="180"/>
      <c r="AN142" s="206">
        <v>1889</v>
      </c>
      <c r="AO142" s="181"/>
      <c r="AP142" s="206">
        <v>5518</v>
      </c>
      <c r="AQ142" s="178"/>
      <c r="AR142" s="169">
        <v>98</v>
      </c>
      <c r="AS142" s="179"/>
      <c r="AT142" s="203">
        <v>8833</v>
      </c>
      <c r="AU142" s="180"/>
      <c r="AV142" s="203">
        <v>2114</v>
      </c>
      <c r="AW142" s="180"/>
      <c r="AX142" s="204">
        <v>0.76071</v>
      </c>
      <c r="AY142" s="180"/>
      <c r="AZ142" s="204">
        <v>0.23929</v>
      </c>
      <c r="BA142" s="180"/>
      <c r="BB142" s="204">
        <v>0.26263</v>
      </c>
      <c r="BC142" s="180"/>
      <c r="BD142" s="205">
        <v>3.08</v>
      </c>
      <c r="BE142" s="180"/>
      <c r="BF142" s="206">
        <v>7742</v>
      </c>
      <c r="BG142" s="181"/>
      <c r="BH142" s="206">
        <v>27167</v>
      </c>
      <c r="BI142" s="178"/>
    </row>
    <row r="143" spans="26:61" ht="13.5">
      <c r="Z143" s="169">
        <v>99</v>
      </c>
      <c r="AA143" s="179"/>
      <c r="AB143" s="203">
        <v>1568</v>
      </c>
      <c r="AC143" s="180"/>
      <c r="AD143" s="203">
        <v>501</v>
      </c>
      <c r="AE143" s="180"/>
      <c r="AF143" s="204">
        <v>0.68077</v>
      </c>
      <c r="AG143" s="180"/>
      <c r="AH143" s="204">
        <v>0.31923</v>
      </c>
      <c r="AI143" s="180"/>
      <c r="AJ143" s="204">
        <v>0.37082</v>
      </c>
      <c r="AK143" s="180"/>
      <c r="AL143" s="205">
        <v>2.31</v>
      </c>
      <c r="AM143" s="180"/>
      <c r="AN143" s="206">
        <v>1305</v>
      </c>
      <c r="AO143" s="181"/>
      <c r="AP143" s="206">
        <v>3629</v>
      </c>
      <c r="AQ143" s="178"/>
      <c r="AR143" s="169">
        <v>99</v>
      </c>
      <c r="AS143" s="179"/>
      <c r="AT143" s="203">
        <v>6719</v>
      </c>
      <c r="AU143" s="180"/>
      <c r="AV143" s="203">
        <v>1721</v>
      </c>
      <c r="AW143" s="180"/>
      <c r="AX143" s="204">
        <v>0.74391</v>
      </c>
      <c r="AY143" s="180"/>
      <c r="AZ143" s="204">
        <v>0.25609</v>
      </c>
      <c r="BA143" s="180"/>
      <c r="BB143" s="204">
        <v>0.28453</v>
      </c>
      <c r="BC143" s="180"/>
      <c r="BD143" s="205">
        <v>2.89</v>
      </c>
      <c r="BE143" s="180"/>
      <c r="BF143" s="206">
        <v>5827</v>
      </c>
      <c r="BG143" s="181"/>
      <c r="BH143" s="206">
        <v>19425</v>
      </c>
      <c r="BI143" s="178"/>
    </row>
    <row r="144" spans="26:61" ht="13.5">
      <c r="Z144" s="169"/>
      <c r="AA144" s="179"/>
      <c r="AB144" s="203"/>
      <c r="AC144" s="180"/>
      <c r="AD144" s="203"/>
      <c r="AE144" s="180"/>
      <c r="AF144" s="204"/>
      <c r="AG144" s="180"/>
      <c r="AH144" s="204"/>
      <c r="AI144" s="180"/>
      <c r="AJ144" s="204"/>
      <c r="AK144" s="180"/>
      <c r="AL144" s="205"/>
      <c r="AM144" s="180"/>
      <c r="AN144" s="206"/>
      <c r="AO144" s="181"/>
      <c r="AP144" s="206"/>
      <c r="AQ144" s="178"/>
      <c r="AR144" s="169"/>
      <c r="AS144" s="179"/>
      <c r="AT144" s="203"/>
      <c r="AU144" s="180"/>
      <c r="AV144" s="203"/>
      <c r="AW144" s="180"/>
      <c r="AX144" s="204"/>
      <c r="AY144" s="180"/>
      <c r="AZ144" s="204"/>
      <c r="BA144" s="180"/>
      <c r="BB144" s="204"/>
      <c r="BC144" s="180"/>
      <c r="BD144" s="205"/>
      <c r="BE144" s="180"/>
      <c r="BF144" s="206"/>
      <c r="BG144" s="181"/>
      <c r="BH144" s="206"/>
      <c r="BI144" s="178"/>
    </row>
    <row r="145" spans="26:61" ht="13.5">
      <c r="Z145" s="169">
        <v>100</v>
      </c>
      <c r="AA145" s="179"/>
      <c r="AB145" s="203">
        <v>1068</v>
      </c>
      <c r="AC145" s="180"/>
      <c r="AD145" s="203">
        <v>361</v>
      </c>
      <c r="AE145" s="180"/>
      <c r="AF145" s="204">
        <v>0.66172</v>
      </c>
      <c r="AG145" s="180"/>
      <c r="AH145" s="204">
        <v>0.33828</v>
      </c>
      <c r="AI145" s="180"/>
      <c r="AJ145" s="204">
        <v>0.39847</v>
      </c>
      <c r="AK145" s="180"/>
      <c r="AL145" s="205">
        <v>2.18</v>
      </c>
      <c r="AM145" s="180"/>
      <c r="AN145" s="206">
        <v>877</v>
      </c>
      <c r="AO145" s="181"/>
      <c r="AP145" s="206">
        <v>2324</v>
      </c>
      <c r="AQ145" s="178"/>
      <c r="AR145" s="169">
        <v>100</v>
      </c>
      <c r="AS145" s="179"/>
      <c r="AT145" s="203">
        <v>4998</v>
      </c>
      <c r="AU145" s="180"/>
      <c r="AV145" s="203">
        <v>1365</v>
      </c>
      <c r="AW145" s="180"/>
      <c r="AX145" s="204">
        <v>0.72684</v>
      </c>
      <c r="AY145" s="180"/>
      <c r="AZ145" s="204">
        <v>0.27316</v>
      </c>
      <c r="BA145" s="180"/>
      <c r="BB145" s="204">
        <v>0.30729</v>
      </c>
      <c r="BC145" s="180"/>
      <c r="BD145" s="205">
        <v>2.72</v>
      </c>
      <c r="BE145" s="180"/>
      <c r="BF145" s="206">
        <v>4288</v>
      </c>
      <c r="BG145" s="181"/>
      <c r="BH145" s="206">
        <v>13598</v>
      </c>
      <c r="BI145" s="178"/>
    </row>
    <row r="146" spans="26:61" ht="13.5">
      <c r="Z146" s="169">
        <v>101</v>
      </c>
      <c r="AA146" s="179"/>
      <c r="AB146" s="203">
        <v>706</v>
      </c>
      <c r="AC146" s="180"/>
      <c r="AD146" s="203">
        <v>253</v>
      </c>
      <c r="AE146" s="180"/>
      <c r="AF146" s="204">
        <v>0.64222</v>
      </c>
      <c r="AG146" s="180"/>
      <c r="AH146" s="204">
        <v>0.35778</v>
      </c>
      <c r="AI146" s="180"/>
      <c r="AJ146" s="204">
        <v>0.4276</v>
      </c>
      <c r="AK146" s="180"/>
      <c r="AL146" s="205">
        <v>2.05</v>
      </c>
      <c r="AM146" s="180"/>
      <c r="AN146" s="206">
        <v>572</v>
      </c>
      <c r="AO146" s="181"/>
      <c r="AP146" s="206">
        <v>1447</v>
      </c>
      <c r="AQ146" s="178"/>
      <c r="AR146" s="169">
        <v>101</v>
      </c>
      <c r="AS146" s="179"/>
      <c r="AT146" s="203">
        <v>3633</v>
      </c>
      <c r="AU146" s="180"/>
      <c r="AV146" s="203">
        <v>1055</v>
      </c>
      <c r="AW146" s="180"/>
      <c r="AX146" s="204">
        <v>0.70952</v>
      </c>
      <c r="AY146" s="180"/>
      <c r="AZ146" s="204">
        <v>0.29048</v>
      </c>
      <c r="BA146" s="180"/>
      <c r="BB146" s="204">
        <v>0.33095</v>
      </c>
      <c r="BC146" s="180"/>
      <c r="BD146" s="205">
        <v>2.56</v>
      </c>
      <c r="BE146" s="180"/>
      <c r="BF146" s="206">
        <v>3082</v>
      </c>
      <c r="BG146" s="181"/>
      <c r="BH146" s="206">
        <v>9310</v>
      </c>
      <c r="BI146" s="178"/>
    </row>
    <row r="147" spans="26:61" ht="13.5">
      <c r="Z147" s="169">
        <v>102</v>
      </c>
      <c r="AA147" s="179"/>
      <c r="AB147" s="203">
        <v>454</v>
      </c>
      <c r="AC147" s="180"/>
      <c r="AD147" s="203">
        <v>171</v>
      </c>
      <c r="AE147" s="180"/>
      <c r="AF147" s="204">
        <v>0.62228</v>
      </c>
      <c r="AG147" s="180"/>
      <c r="AH147" s="204">
        <v>0.37772</v>
      </c>
      <c r="AI147" s="180"/>
      <c r="AJ147" s="204">
        <v>0.45832</v>
      </c>
      <c r="AK147" s="180"/>
      <c r="AL147" s="205">
        <v>1.93</v>
      </c>
      <c r="AM147" s="180"/>
      <c r="AN147" s="206">
        <v>362</v>
      </c>
      <c r="AO147" s="181"/>
      <c r="AP147" s="206">
        <v>875</v>
      </c>
      <c r="AQ147" s="178"/>
      <c r="AR147" s="169">
        <v>102</v>
      </c>
      <c r="AS147" s="179"/>
      <c r="AT147" s="203">
        <v>2578</v>
      </c>
      <c r="AU147" s="180"/>
      <c r="AV147" s="203">
        <v>794</v>
      </c>
      <c r="AW147" s="180"/>
      <c r="AX147" s="204">
        <v>0.69195</v>
      </c>
      <c r="AY147" s="180"/>
      <c r="AZ147" s="204">
        <v>0.30805</v>
      </c>
      <c r="BA147" s="180"/>
      <c r="BB147" s="204">
        <v>0.35554</v>
      </c>
      <c r="BC147" s="180"/>
      <c r="BD147" s="205">
        <v>2.42</v>
      </c>
      <c r="BE147" s="180"/>
      <c r="BF147" s="206">
        <v>2161</v>
      </c>
      <c r="BG147" s="181"/>
      <c r="BH147" s="206">
        <v>6228</v>
      </c>
      <c r="BI147" s="178"/>
    </row>
    <row r="148" spans="26:61" ht="13.5">
      <c r="Z148" s="169">
        <v>103</v>
      </c>
      <c r="AA148" s="179"/>
      <c r="AB148" s="203">
        <v>282</v>
      </c>
      <c r="AC148" s="180"/>
      <c r="AD148" s="203">
        <v>112</v>
      </c>
      <c r="AE148" s="180"/>
      <c r="AF148" s="204">
        <v>0.60192</v>
      </c>
      <c r="AG148" s="180"/>
      <c r="AH148" s="204">
        <v>0.39808</v>
      </c>
      <c r="AI148" s="180"/>
      <c r="AJ148" s="204">
        <v>0.49071</v>
      </c>
      <c r="AK148" s="180"/>
      <c r="AL148" s="205">
        <v>1.82</v>
      </c>
      <c r="AM148" s="180"/>
      <c r="AN148" s="206">
        <v>222</v>
      </c>
      <c r="AO148" s="181"/>
      <c r="AP148" s="206">
        <v>513</v>
      </c>
      <c r="AQ148" s="178"/>
      <c r="AR148" s="169">
        <v>103</v>
      </c>
      <c r="AS148" s="179"/>
      <c r="AT148" s="203">
        <v>1784</v>
      </c>
      <c r="AU148" s="180"/>
      <c r="AV148" s="203">
        <v>581</v>
      </c>
      <c r="AW148" s="180"/>
      <c r="AX148" s="204">
        <v>0.67415</v>
      </c>
      <c r="AY148" s="180"/>
      <c r="AZ148" s="204">
        <v>0.32585</v>
      </c>
      <c r="BA148" s="180"/>
      <c r="BB148" s="204">
        <v>0.38111</v>
      </c>
      <c r="BC148" s="180"/>
      <c r="BD148" s="205">
        <v>2.28</v>
      </c>
      <c r="BE148" s="180"/>
      <c r="BF148" s="206">
        <v>1477</v>
      </c>
      <c r="BG148" s="181"/>
      <c r="BH148" s="206">
        <v>4067</v>
      </c>
      <c r="BI148" s="178"/>
    </row>
    <row r="149" spans="26:61" ht="13.5">
      <c r="Z149" s="169">
        <v>104</v>
      </c>
      <c r="AA149" s="179"/>
      <c r="AB149" s="203">
        <v>170</v>
      </c>
      <c r="AC149" s="180"/>
      <c r="AD149" s="203">
        <v>71</v>
      </c>
      <c r="AE149" s="180"/>
      <c r="AF149" s="204">
        <v>0.58119</v>
      </c>
      <c r="AG149" s="180"/>
      <c r="AH149" s="204">
        <v>0.41881</v>
      </c>
      <c r="AI149" s="180"/>
      <c r="AJ149" s="204">
        <v>0.52484</v>
      </c>
      <c r="AK149" s="180"/>
      <c r="AL149" s="205">
        <v>1.71</v>
      </c>
      <c r="AM149" s="180"/>
      <c r="AN149" s="206">
        <v>132</v>
      </c>
      <c r="AO149" s="181"/>
      <c r="AP149" s="206">
        <v>291</v>
      </c>
      <c r="AQ149" s="178"/>
      <c r="AR149" s="169">
        <v>104</v>
      </c>
      <c r="AS149" s="179"/>
      <c r="AT149" s="203">
        <v>1202</v>
      </c>
      <c r="AU149" s="180"/>
      <c r="AV149" s="203">
        <v>413</v>
      </c>
      <c r="AW149" s="180"/>
      <c r="AX149" s="204">
        <v>0.65613</v>
      </c>
      <c r="AY149" s="180"/>
      <c r="AZ149" s="204">
        <v>0.34387</v>
      </c>
      <c r="BA149" s="180"/>
      <c r="BB149" s="204">
        <v>0.40768</v>
      </c>
      <c r="BC149" s="180"/>
      <c r="BD149" s="205">
        <v>2.15</v>
      </c>
      <c r="BE149" s="180"/>
      <c r="BF149" s="206">
        <v>983</v>
      </c>
      <c r="BG149" s="181"/>
      <c r="BH149" s="206">
        <v>2590</v>
      </c>
      <c r="BI149" s="178"/>
    </row>
    <row r="150" spans="26:61" ht="13.5">
      <c r="Z150" s="169"/>
      <c r="AA150" s="179"/>
      <c r="AB150" s="203"/>
      <c r="AC150" s="180"/>
      <c r="AD150" s="203"/>
      <c r="AE150" s="180"/>
      <c r="AF150" s="204"/>
      <c r="AG150" s="180"/>
      <c r="AH150" s="204"/>
      <c r="AI150" s="180"/>
      <c r="AJ150" s="204"/>
      <c r="AK150" s="180"/>
      <c r="AL150" s="205"/>
      <c r="AM150" s="180"/>
      <c r="AN150" s="206"/>
      <c r="AO150" s="181"/>
      <c r="AP150" s="206"/>
      <c r="AQ150" s="178"/>
      <c r="AR150" s="169"/>
      <c r="AS150" s="179"/>
      <c r="AT150" s="203"/>
      <c r="AU150" s="180"/>
      <c r="AV150" s="203"/>
      <c r="AW150" s="180"/>
      <c r="AX150" s="204"/>
      <c r="AY150" s="180"/>
      <c r="AZ150" s="204"/>
      <c r="BA150" s="180"/>
      <c r="BB150" s="204"/>
      <c r="BC150" s="180"/>
      <c r="BD150" s="205"/>
      <c r="BE150" s="180"/>
      <c r="BF150" s="206"/>
      <c r="BG150" s="181"/>
      <c r="BH150" s="206"/>
      <c r="BI150" s="178"/>
    </row>
    <row r="151" spans="26:61" ht="13.5">
      <c r="Z151" s="169">
        <v>105</v>
      </c>
      <c r="AA151" s="179"/>
      <c r="AB151" s="203">
        <v>99</v>
      </c>
      <c r="AC151" s="180"/>
      <c r="AD151" s="203">
        <v>43</v>
      </c>
      <c r="AE151" s="180"/>
      <c r="AF151" s="204">
        <v>0.56011</v>
      </c>
      <c r="AG151" s="180"/>
      <c r="AH151" s="204">
        <v>0.43989</v>
      </c>
      <c r="AI151" s="180"/>
      <c r="AJ151" s="204">
        <v>0.56083</v>
      </c>
      <c r="AK151" s="180"/>
      <c r="AL151" s="205">
        <v>1.61</v>
      </c>
      <c r="AM151" s="180"/>
      <c r="AN151" s="206">
        <v>75</v>
      </c>
      <c r="AO151" s="181"/>
      <c r="AP151" s="206">
        <v>159</v>
      </c>
      <c r="AQ151" s="178"/>
      <c r="AR151" s="169">
        <v>105</v>
      </c>
      <c r="AS151" s="179"/>
      <c r="AT151" s="203">
        <v>789</v>
      </c>
      <c r="AU151" s="180"/>
      <c r="AV151" s="203">
        <v>286</v>
      </c>
      <c r="AW151" s="180"/>
      <c r="AX151" s="204">
        <v>0.6379</v>
      </c>
      <c r="AY151" s="180"/>
      <c r="AZ151" s="204">
        <v>0.3621</v>
      </c>
      <c r="BA151" s="180"/>
      <c r="BB151" s="204">
        <v>0.4353</v>
      </c>
      <c r="BC151" s="180"/>
      <c r="BD151" s="205">
        <v>2.04</v>
      </c>
      <c r="BE151" s="180"/>
      <c r="BF151" s="206">
        <v>637</v>
      </c>
      <c r="BG151" s="181"/>
      <c r="BH151" s="206">
        <v>1607</v>
      </c>
      <c r="BI151" s="178"/>
    </row>
    <row r="152" spans="26:61" ht="13.5">
      <c r="Z152" s="169">
        <v>106</v>
      </c>
      <c r="AA152" s="179"/>
      <c r="AB152" s="203">
        <v>55</v>
      </c>
      <c r="AC152" s="180"/>
      <c r="AD152" s="203">
        <v>26</v>
      </c>
      <c r="AE152" s="180"/>
      <c r="AF152" s="204">
        <v>0.53871</v>
      </c>
      <c r="AG152" s="180"/>
      <c r="AH152" s="204">
        <v>0.46129</v>
      </c>
      <c r="AI152" s="180"/>
      <c r="AJ152" s="204">
        <v>0.59876</v>
      </c>
      <c r="AK152" s="180"/>
      <c r="AL152" s="205">
        <v>1.52</v>
      </c>
      <c r="AM152" s="180"/>
      <c r="AN152" s="206">
        <v>41</v>
      </c>
      <c r="AO152" s="181"/>
      <c r="AP152" s="206">
        <v>84</v>
      </c>
      <c r="AQ152" s="178"/>
      <c r="AR152" s="169">
        <v>106</v>
      </c>
      <c r="AS152" s="179"/>
      <c r="AT152" s="203">
        <v>503</v>
      </c>
      <c r="AU152" s="180"/>
      <c r="AV152" s="203">
        <v>191</v>
      </c>
      <c r="AW152" s="180"/>
      <c r="AX152" s="204">
        <v>0.6195</v>
      </c>
      <c r="AY152" s="180"/>
      <c r="AZ152" s="204">
        <v>0.3805</v>
      </c>
      <c r="BA152" s="180"/>
      <c r="BB152" s="204">
        <v>0.46402</v>
      </c>
      <c r="BC152" s="180"/>
      <c r="BD152" s="205">
        <v>1.93</v>
      </c>
      <c r="BE152" s="180"/>
      <c r="BF152" s="206">
        <v>401</v>
      </c>
      <c r="BG152" s="181"/>
      <c r="BH152" s="206">
        <v>970</v>
      </c>
      <c r="BI152" s="178"/>
    </row>
    <row r="153" spans="26:61" ht="13.5">
      <c r="Z153" s="169">
        <v>107</v>
      </c>
      <c r="AA153" s="179"/>
      <c r="AB153" s="203">
        <v>30</v>
      </c>
      <c r="AC153" s="180"/>
      <c r="AD153" s="203">
        <v>14</v>
      </c>
      <c r="AE153" s="180"/>
      <c r="AF153" s="204">
        <v>0.51703</v>
      </c>
      <c r="AG153" s="180"/>
      <c r="AH153" s="204">
        <v>0.48297</v>
      </c>
      <c r="AI153" s="180"/>
      <c r="AJ153" s="204">
        <v>0.63876</v>
      </c>
      <c r="AK153" s="180"/>
      <c r="AL153" s="205">
        <v>1.43</v>
      </c>
      <c r="AM153" s="180"/>
      <c r="AN153" s="206">
        <v>22</v>
      </c>
      <c r="AO153" s="181"/>
      <c r="AP153" s="206">
        <v>43</v>
      </c>
      <c r="AQ153" s="178"/>
      <c r="AR153" s="169">
        <v>107</v>
      </c>
      <c r="AS153" s="179"/>
      <c r="AT153" s="203">
        <v>312</v>
      </c>
      <c r="AU153" s="180"/>
      <c r="AV153" s="203">
        <v>124</v>
      </c>
      <c r="AW153" s="180"/>
      <c r="AX153" s="204">
        <v>0.60093</v>
      </c>
      <c r="AY153" s="180"/>
      <c r="AZ153" s="204">
        <v>0.39907</v>
      </c>
      <c r="BA153" s="180"/>
      <c r="BB153" s="204">
        <v>0.49386</v>
      </c>
      <c r="BC153" s="180"/>
      <c r="BD153" s="205">
        <v>1.82</v>
      </c>
      <c r="BE153" s="180"/>
      <c r="BF153" s="206">
        <v>245</v>
      </c>
      <c r="BG153" s="181"/>
      <c r="BH153" s="206">
        <v>569</v>
      </c>
      <c r="BI153" s="178"/>
    </row>
    <row r="154" spans="26:61" ht="13.5">
      <c r="Z154" s="169">
        <v>108</v>
      </c>
      <c r="AA154" s="179"/>
      <c r="AB154" s="203">
        <v>15</v>
      </c>
      <c r="AC154" s="180"/>
      <c r="AD154" s="203">
        <v>8</v>
      </c>
      <c r="AE154" s="180"/>
      <c r="AF154" s="204">
        <v>0.49513</v>
      </c>
      <c r="AG154" s="180"/>
      <c r="AH154" s="204">
        <v>0.50487</v>
      </c>
      <c r="AI154" s="180"/>
      <c r="AJ154" s="204">
        <v>0.68091</v>
      </c>
      <c r="AK154" s="180"/>
      <c r="AL154" s="205">
        <v>1.35</v>
      </c>
      <c r="AM154" s="180"/>
      <c r="AN154" s="206">
        <v>11</v>
      </c>
      <c r="AO154" s="181"/>
      <c r="AP154" s="206">
        <v>21</v>
      </c>
      <c r="AQ154" s="178"/>
      <c r="AR154" s="169">
        <v>108</v>
      </c>
      <c r="AS154" s="179"/>
      <c r="AT154" s="203">
        <v>187</v>
      </c>
      <c r="AU154" s="180"/>
      <c r="AV154" s="203">
        <v>78</v>
      </c>
      <c r="AW154" s="180"/>
      <c r="AX154" s="204">
        <v>0.58222</v>
      </c>
      <c r="AY154" s="180"/>
      <c r="AZ154" s="204">
        <v>0.41778</v>
      </c>
      <c r="BA154" s="180"/>
      <c r="BB154" s="204">
        <v>0.52488</v>
      </c>
      <c r="BC154" s="180"/>
      <c r="BD154" s="205">
        <v>1.73</v>
      </c>
      <c r="BE154" s="180"/>
      <c r="BF154" s="206">
        <v>145</v>
      </c>
      <c r="BG154" s="181"/>
      <c r="BH154" s="206">
        <v>324</v>
      </c>
      <c r="BI154" s="178"/>
    </row>
    <row r="155" spans="26:61" ht="13.5">
      <c r="Z155" s="169">
        <v>109</v>
      </c>
      <c r="AA155" s="179"/>
      <c r="AB155" s="203">
        <v>8</v>
      </c>
      <c r="AC155" s="180"/>
      <c r="AD155" s="203">
        <v>4</v>
      </c>
      <c r="AE155" s="180"/>
      <c r="AF155" s="204">
        <v>0.47304</v>
      </c>
      <c r="AG155" s="180"/>
      <c r="AH155" s="204">
        <v>0.52696</v>
      </c>
      <c r="AI155" s="180"/>
      <c r="AJ155" s="204">
        <v>0.72536</v>
      </c>
      <c r="AK155" s="180"/>
      <c r="AL155" s="205">
        <v>1.28</v>
      </c>
      <c r="AM155" s="180"/>
      <c r="AN155" s="206">
        <v>5</v>
      </c>
      <c r="AO155" s="181"/>
      <c r="AP155" s="206">
        <v>10</v>
      </c>
      <c r="AQ155" s="178"/>
      <c r="AR155" s="169">
        <v>109</v>
      </c>
      <c r="AS155" s="179"/>
      <c r="AT155" s="203">
        <v>109</v>
      </c>
      <c r="AU155" s="180"/>
      <c r="AV155" s="203">
        <v>48</v>
      </c>
      <c r="AW155" s="180"/>
      <c r="AX155" s="204">
        <v>0.56339</v>
      </c>
      <c r="AY155" s="180"/>
      <c r="AZ155" s="204">
        <v>0.43661</v>
      </c>
      <c r="BA155" s="180"/>
      <c r="BB155" s="204">
        <v>0.55713</v>
      </c>
      <c r="BC155" s="180"/>
      <c r="BD155" s="205">
        <v>1.64</v>
      </c>
      <c r="BE155" s="180"/>
      <c r="BF155" s="206">
        <v>83</v>
      </c>
      <c r="BG155" s="181"/>
      <c r="BH155" s="206">
        <v>179</v>
      </c>
      <c r="BI155" s="178"/>
    </row>
    <row r="156" spans="26:61" ht="13.5">
      <c r="Z156" s="169"/>
      <c r="AA156" s="179"/>
      <c r="AB156" s="203"/>
      <c r="AC156" s="180"/>
      <c r="AD156" s="203"/>
      <c r="AE156" s="180"/>
      <c r="AF156" s="204"/>
      <c r="AG156" s="180"/>
      <c r="AH156" s="204"/>
      <c r="AI156" s="180"/>
      <c r="AJ156" s="204"/>
      <c r="AK156" s="180"/>
      <c r="AL156" s="205"/>
      <c r="AM156" s="180"/>
      <c r="AN156" s="206"/>
      <c r="AO156" s="181"/>
      <c r="AP156" s="206"/>
      <c r="AQ156" s="178"/>
      <c r="AR156" s="169"/>
      <c r="AS156" s="179"/>
      <c r="AT156" s="203"/>
      <c r="AU156" s="180"/>
      <c r="AV156" s="203"/>
      <c r="AW156" s="180"/>
      <c r="AX156" s="204"/>
      <c r="AY156" s="180"/>
      <c r="AZ156" s="204"/>
      <c r="BA156" s="180"/>
      <c r="BB156" s="204"/>
      <c r="BC156" s="180"/>
      <c r="BD156" s="205"/>
      <c r="BE156" s="180"/>
      <c r="BF156" s="206"/>
      <c r="BG156" s="181"/>
      <c r="BH156" s="206"/>
      <c r="BI156" s="178"/>
    </row>
    <row r="157" spans="26:61" ht="13.5">
      <c r="Z157" s="169">
        <v>110</v>
      </c>
      <c r="AA157" s="179"/>
      <c r="AB157" s="203">
        <v>4</v>
      </c>
      <c r="AC157" s="180"/>
      <c r="AD157" s="203">
        <v>2</v>
      </c>
      <c r="AE157" s="180"/>
      <c r="AF157" s="204">
        <v>0.45082</v>
      </c>
      <c r="AG157" s="180"/>
      <c r="AH157" s="204">
        <v>0.54918</v>
      </c>
      <c r="AI157" s="180"/>
      <c r="AJ157" s="204">
        <v>0.77221</v>
      </c>
      <c r="AK157" s="180"/>
      <c r="AL157" s="205">
        <v>1.2</v>
      </c>
      <c r="AM157" s="180"/>
      <c r="AN157" s="206">
        <v>2</v>
      </c>
      <c r="AO157" s="181"/>
      <c r="AP157" s="206">
        <v>4</v>
      </c>
      <c r="AQ157" s="178"/>
      <c r="AR157" s="169">
        <v>110</v>
      </c>
      <c r="AS157" s="179"/>
      <c r="AT157" s="203">
        <v>61</v>
      </c>
      <c r="AU157" s="180"/>
      <c r="AV157" s="203">
        <v>28</v>
      </c>
      <c r="AW157" s="180"/>
      <c r="AX157" s="204">
        <v>0.54446</v>
      </c>
      <c r="AY157" s="180"/>
      <c r="AZ157" s="204">
        <v>0.45554</v>
      </c>
      <c r="BA157" s="180"/>
      <c r="BB157" s="204">
        <v>0.59065</v>
      </c>
      <c r="BC157" s="180"/>
      <c r="BD157" s="205">
        <v>1.56</v>
      </c>
      <c r="BE157" s="180"/>
      <c r="BF157" s="206">
        <v>46</v>
      </c>
      <c r="BG157" s="181"/>
      <c r="BH157" s="206">
        <v>96</v>
      </c>
      <c r="BI157" s="178"/>
    </row>
    <row r="158" spans="26:61" ht="13.5">
      <c r="Z158" s="169">
        <v>111</v>
      </c>
      <c r="AA158" s="179"/>
      <c r="AB158" s="203">
        <v>2</v>
      </c>
      <c r="AC158" s="180"/>
      <c r="AD158" s="203">
        <v>1</v>
      </c>
      <c r="AE158" s="180"/>
      <c r="AF158" s="204">
        <v>0.42853</v>
      </c>
      <c r="AG158" s="180"/>
      <c r="AH158" s="204">
        <v>0.57147</v>
      </c>
      <c r="AI158" s="180"/>
      <c r="AJ158" s="204">
        <v>0.8216</v>
      </c>
      <c r="AK158" s="180"/>
      <c r="AL158" s="205">
        <v>1.14</v>
      </c>
      <c r="AM158" s="180"/>
      <c r="AN158" s="206">
        <v>1</v>
      </c>
      <c r="AO158" s="181"/>
      <c r="AP158" s="206">
        <v>2</v>
      </c>
      <c r="AQ158" s="178"/>
      <c r="AR158" s="169">
        <v>111</v>
      </c>
      <c r="AS158" s="179"/>
      <c r="AT158" s="203">
        <v>33</v>
      </c>
      <c r="AU158" s="180"/>
      <c r="AV158" s="203">
        <v>16</v>
      </c>
      <c r="AW158" s="180"/>
      <c r="AX158" s="204">
        <v>0.52546</v>
      </c>
      <c r="AY158" s="180"/>
      <c r="AZ158" s="204">
        <v>0.47454</v>
      </c>
      <c r="BA158" s="180"/>
      <c r="BB158" s="204">
        <v>0.62549</v>
      </c>
      <c r="BC158" s="180"/>
      <c r="BD158" s="205">
        <v>1.48</v>
      </c>
      <c r="BE158" s="180"/>
      <c r="BF158" s="206">
        <v>25</v>
      </c>
      <c r="BG158" s="181"/>
      <c r="BH158" s="206">
        <v>49</v>
      </c>
      <c r="BI158" s="178"/>
    </row>
    <row r="159" spans="26:61" ht="14.25" thickBot="1">
      <c r="Z159" s="208">
        <v>112</v>
      </c>
      <c r="AA159" s="209"/>
      <c r="AB159" s="187">
        <v>1</v>
      </c>
      <c r="AC159" s="209"/>
      <c r="AD159" s="210">
        <v>0</v>
      </c>
      <c r="AE159" s="209"/>
      <c r="AF159" s="190">
        <v>0.40622</v>
      </c>
      <c r="AG159" s="209"/>
      <c r="AH159" s="190">
        <v>0.59378</v>
      </c>
      <c r="AI159" s="209"/>
      <c r="AJ159" s="190">
        <v>0.87366</v>
      </c>
      <c r="AK159" s="209"/>
      <c r="AL159" s="191">
        <v>1.07</v>
      </c>
      <c r="AM159" s="209"/>
      <c r="AN159" s="210">
        <v>0</v>
      </c>
      <c r="AO159" s="209"/>
      <c r="AP159" s="193">
        <v>1</v>
      </c>
      <c r="AQ159" s="211"/>
      <c r="AR159" s="169">
        <v>112</v>
      </c>
      <c r="AS159" s="179"/>
      <c r="AT159" s="203">
        <v>18</v>
      </c>
      <c r="AU159" s="180"/>
      <c r="AV159" s="203">
        <v>9</v>
      </c>
      <c r="AW159" s="180"/>
      <c r="AX159" s="204">
        <v>0.50641</v>
      </c>
      <c r="AY159" s="180"/>
      <c r="AZ159" s="204">
        <v>0.49359</v>
      </c>
      <c r="BA159" s="180"/>
      <c r="BB159" s="204">
        <v>0.66171</v>
      </c>
      <c r="BC159" s="180"/>
      <c r="BD159" s="205">
        <v>1.4</v>
      </c>
      <c r="BE159" s="180"/>
      <c r="BF159" s="206">
        <v>13</v>
      </c>
      <c r="BG159" s="181"/>
      <c r="BH159" s="206">
        <v>25</v>
      </c>
      <c r="BI159" s="178"/>
    </row>
    <row r="160" spans="44:61" ht="13.5">
      <c r="AR160" s="169">
        <v>113</v>
      </c>
      <c r="AS160" s="179"/>
      <c r="AT160" s="203">
        <v>9</v>
      </c>
      <c r="AU160" s="180"/>
      <c r="AV160" s="203">
        <v>5</v>
      </c>
      <c r="AW160" s="180"/>
      <c r="AX160" s="204">
        <v>0.48734</v>
      </c>
      <c r="AY160" s="180"/>
      <c r="AZ160" s="204">
        <v>0.51266</v>
      </c>
      <c r="BA160" s="180"/>
      <c r="BB160" s="204">
        <v>0.69935</v>
      </c>
      <c r="BC160" s="180"/>
      <c r="BD160" s="205">
        <v>1.33</v>
      </c>
      <c r="BE160" s="180"/>
      <c r="BF160" s="206">
        <v>6</v>
      </c>
      <c r="BG160" s="181"/>
      <c r="BH160" s="206">
        <v>12</v>
      </c>
      <c r="BI160" s="178"/>
    </row>
    <row r="161" spans="44:61" ht="13.5">
      <c r="AR161" s="169">
        <v>114</v>
      </c>
      <c r="AS161" s="179"/>
      <c r="AT161" s="203">
        <v>4</v>
      </c>
      <c r="AU161" s="180"/>
      <c r="AV161" s="203">
        <v>2</v>
      </c>
      <c r="AW161" s="180"/>
      <c r="AX161" s="204">
        <v>0.46828</v>
      </c>
      <c r="AY161" s="180"/>
      <c r="AZ161" s="204">
        <v>0.53172</v>
      </c>
      <c r="BA161" s="180"/>
      <c r="BB161" s="204">
        <v>0.73849</v>
      </c>
      <c r="BC161" s="180"/>
      <c r="BD161" s="205">
        <v>1.27</v>
      </c>
      <c r="BE161" s="180"/>
      <c r="BF161" s="206">
        <v>3</v>
      </c>
      <c r="BG161" s="181"/>
      <c r="BH161" s="206">
        <v>6</v>
      </c>
      <c r="BI161" s="178"/>
    </row>
    <row r="162" spans="44:61" ht="13.5">
      <c r="AR162" s="169"/>
      <c r="AS162" s="179"/>
      <c r="AT162" s="203"/>
      <c r="AU162" s="180"/>
      <c r="AV162" s="203"/>
      <c r="AW162" s="180"/>
      <c r="AX162" s="204"/>
      <c r="AY162" s="180"/>
      <c r="AZ162" s="204"/>
      <c r="BA162" s="180"/>
      <c r="BB162" s="204"/>
      <c r="BC162" s="180"/>
      <c r="BD162" s="205"/>
      <c r="BE162" s="180"/>
      <c r="BF162" s="206"/>
      <c r="BG162" s="181"/>
      <c r="BH162" s="206"/>
      <c r="BI162" s="178"/>
    </row>
    <row r="163" spans="44:61" ht="13.5">
      <c r="AR163" s="169">
        <v>115</v>
      </c>
      <c r="AS163" s="179"/>
      <c r="AT163" s="203">
        <v>2</v>
      </c>
      <c r="AU163" s="180"/>
      <c r="AV163" s="203">
        <v>1</v>
      </c>
      <c r="AW163" s="180"/>
      <c r="AX163" s="204">
        <v>0.44925</v>
      </c>
      <c r="AY163" s="180"/>
      <c r="AZ163" s="204">
        <v>0.55075</v>
      </c>
      <c r="BA163" s="180"/>
      <c r="BB163" s="204">
        <v>0.77916</v>
      </c>
      <c r="BC163" s="180"/>
      <c r="BD163" s="205">
        <v>1.21</v>
      </c>
      <c r="BE163" s="180"/>
      <c r="BF163" s="206">
        <v>1</v>
      </c>
      <c r="BG163" s="181"/>
      <c r="BH163" s="206">
        <v>2</v>
      </c>
      <c r="BI163" s="178"/>
    </row>
    <row r="164" spans="44:61" ht="14.25" thickBot="1">
      <c r="AR164" s="185">
        <v>116</v>
      </c>
      <c r="AS164" s="209"/>
      <c r="AT164" s="187">
        <v>1</v>
      </c>
      <c r="AU164" s="209"/>
      <c r="AV164" s="187">
        <v>1</v>
      </c>
      <c r="AW164" s="209"/>
      <c r="AX164" s="190">
        <v>0.4303</v>
      </c>
      <c r="AY164" s="209"/>
      <c r="AZ164" s="190">
        <v>0.5697</v>
      </c>
      <c r="BA164" s="209"/>
      <c r="BB164" s="190">
        <v>0.82144</v>
      </c>
      <c r="BC164" s="209"/>
      <c r="BD164" s="191">
        <v>1.15</v>
      </c>
      <c r="BE164" s="209"/>
      <c r="BF164" s="193">
        <v>1</v>
      </c>
      <c r="BG164" s="209"/>
      <c r="BH164" s="193">
        <v>1</v>
      </c>
      <c r="BI164" s="211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8"/>
  <sheetViews>
    <sheetView tabSelected="1" workbookViewId="0" topLeftCell="A1">
      <selection activeCell="A1" sqref="A1"/>
    </sheetView>
  </sheetViews>
  <sheetFormatPr defaultColWidth="9.00390625" defaultRowHeight="13.5"/>
  <sheetData>
    <row r="1" spans="1:51" ht="13.5">
      <c r="A1" s="385"/>
      <c r="B1" s="412" t="s">
        <v>174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412" t="s">
        <v>272</v>
      </c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</row>
    <row r="2" spans="1:51" ht="13.5">
      <c r="A2" s="385"/>
      <c r="B2" s="412" t="s">
        <v>275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</row>
    <row r="3" spans="1:50" ht="14.25" thickBo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 t="s">
        <v>175</v>
      </c>
      <c r="L3" s="385"/>
      <c r="M3" s="385"/>
      <c r="N3" s="385" t="s">
        <v>176</v>
      </c>
      <c r="O3" s="385" t="s">
        <v>23</v>
      </c>
      <c r="P3" s="385"/>
      <c r="Q3" s="385"/>
      <c r="R3" s="385"/>
      <c r="S3" s="385"/>
      <c r="T3" s="385" t="s">
        <v>24</v>
      </c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</row>
    <row r="4" spans="1:50" ht="14.25" thickBot="1">
      <c r="A4" s="385"/>
      <c r="B4" s="385" t="s">
        <v>177</v>
      </c>
      <c r="C4" s="385"/>
      <c r="D4" s="425" t="s">
        <v>3</v>
      </c>
      <c r="E4" s="428"/>
      <c r="F4" s="428"/>
      <c r="G4" s="428"/>
      <c r="H4" s="426"/>
      <c r="I4" s="385" t="s">
        <v>178</v>
      </c>
      <c r="J4" s="385" t="s">
        <v>178</v>
      </c>
      <c r="K4" s="385">
        <v>2</v>
      </c>
      <c r="L4" s="385">
        <v>3</v>
      </c>
      <c r="M4" s="385">
        <v>4</v>
      </c>
      <c r="N4" s="385">
        <v>5</v>
      </c>
      <c r="O4" s="385">
        <v>2</v>
      </c>
      <c r="P4" s="385">
        <v>3</v>
      </c>
      <c r="Q4" s="385">
        <v>4</v>
      </c>
      <c r="R4" s="385">
        <v>5</v>
      </c>
      <c r="S4" s="385">
        <v>6</v>
      </c>
      <c r="T4" s="385">
        <v>7</v>
      </c>
      <c r="U4" s="385">
        <v>8</v>
      </c>
      <c r="V4" s="385">
        <v>9</v>
      </c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9"/>
      <c r="AP4" s="389"/>
      <c r="AQ4" s="389"/>
      <c r="AR4" s="389"/>
      <c r="AS4" s="385"/>
      <c r="AT4" s="385"/>
      <c r="AU4" s="385"/>
      <c r="AV4" s="385"/>
      <c r="AW4" s="385"/>
      <c r="AX4" s="385"/>
    </row>
    <row r="5" spans="1:50" ht="19.5" thickBot="1">
      <c r="A5" s="389"/>
      <c r="B5" s="397" t="s">
        <v>22</v>
      </c>
      <c r="C5" s="424" t="s">
        <v>181</v>
      </c>
      <c r="D5" s="426" t="s">
        <v>179</v>
      </c>
      <c r="E5" s="426" t="s">
        <v>180</v>
      </c>
      <c r="F5" s="426" t="s">
        <v>181</v>
      </c>
      <c r="G5" s="426" t="s">
        <v>270</v>
      </c>
      <c r="H5" s="426" t="s">
        <v>274</v>
      </c>
      <c r="I5" s="385" t="s">
        <v>4</v>
      </c>
      <c r="J5" s="385" t="s">
        <v>51</v>
      </c>
      <c r="K5" s="385"/>
      <c r="L5" s="385" t="s">
        <v>182</v>
      </c>
      <c r="M5" s="385"/>
      <c r="N5" s="385" t="s">
        <v>183</v>
      </c>
      <c r="O5" s="393" t="s">
        <v>184</v>
      </c>
      <c r="P5" s="385"/>
      <c r="Q5" s="385" t="s">
        <v>185</v>
      </c>
      <c r="R5" s="385"/>
      <c r="S5" s="385"/>
      <c r="T5" s="385" t="s">
        <v>11</v>
      </c>
      <c r="U5" s="385" t="s">
        <v>12</v>
      </c>
      <c r="V5" s="394" t="s">
        <v>13</v>
      </c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6" t="s">
        <v>186</v>
      </c>
      <c r="AP5" s="387"/>
      <c r="AQ5" s="387"/>
      <c r="AR5" s="388"/>
      <c r="AS5" s="385"/>
      <c r="AT5" s="385"/>
      <c r="AU5" s="385"/>
      <c r="AV5" s="385"/>
      <c r="AW5" s="385"/>
      <c r="AX5" s="385"/>
    </row>
    <row r="6" spans="1:50" ht="14.25" thickBot="1">
      <c r="A6" s="385"/>
      <c r="B6" s="385"/>
      <c r="C6" s="424" t="s">
        <v>187</v>
      </c>
      <c r="D6" s="426" t="s">
        <v>188</v>
      </c>
      <c r="E6" s="426" t="s">
        <v>189</v>
      </c>
      <c r="F6" s="426" t="s">
        <v>190</v>
      </c>
      <c r="G6" s="426" t="s">
        <v>191</v>
      </c>
      <c r="H6" s="426" t="s">
        <v>192</v>
      </c>
      <c r="I6" s="385"/>
      <c r="J6" s="385"/>
      <c r="K6" s="385"/>
      <c r="L6" s="389"/>
      <c r="M6" s="385"/>
      <c r="N6" s="385"/>
      <c r="O6" s="385"/>
      <c r="P6" s="385"/>
      <c r="Q6" s="385"/>
      <c r="R6" s="385"/>
      <c r="S6" s="385"/>
      <c r="T6" s="385"/>
      <c r="U6" s="385"/>
      <c r="V6" s="395"/>
      <c r="W6" s="385"/>
      <c r="X6" s="385"/>
      <c r="Y6" s="385"/>
      <c r="Z6" s="385" t="s">
        <v>193</v>
      </c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90"/>
      <c r="AP6" s="391"/>
      <c r="AQ6" s="391"/>
      <c r="AR6" s="392"/>
      <c r="AS6" s="385"/>
      <c r="AT6" s="385"/>
      <c r="AU6" s="385"/>
      <c r="AV6" s="385"/>
      <c r="AW6" s="385"/>
      <c r="AX6" s="385"/>
    </row>
    <row r="7" spans="1:50" ht="13.5">
      <c r="A7" s="385"/>
      <c r="B7" s="385" t="s">
        <v>194</v>
      </c>
      <c r="C7" s="395">
        <v>2828</v>
      </c>
      <c r="D7" s="397">
        <v>6</v>
      </c>
      <c r="E7" s="395">
        <v>13</v>
      </c>
      <c r="F7" s="397">
        <v>12</v>
      </c>
      <c r="G7" s="397">
        <v>15</v>
      </c>
      <c r="H7" s="395">
        <v>11</v>
      </c>
      <c r="I7" s="385">
        <f>SUM(D7:H7)</f>
        <v>57</v>
      </c>
      <c r="J7" s="385">
        <f>I7/C7/5</f>
        <v>0.0040311173974540305</v>
      </c>
      <c r="K7" s="385">
        <f>J7</f>
        <v>0.0040311173974540305</v>
      </c>
      <c r="L7" s="41">
        <v>0.8115942028985508</v>
      </c>
      <c r="M7" s="385">
        <f>K7*L7+1</f>
        <v>1.003271631510977</v>
      </c>
      <c r="N7" s="385">
        <f>K7/M7</f>
        <v>0.0040179720734084415</v>
      </c>
      <c r="O7" s="385">
        <v>100000</v>
      </c>
      <c r="P7" s="385">
        <f>N7*O7</f>
        <v>401.7972073408441</v>
      </c>
      <c r="Q7" s="385">
        <f>1-L7</f>
        <v>0.18840579710144922</v>
      </c>
      <c r="R7" s="385">
        <f>O7-P7</f>
        <v>99598.20279265915</v>
      </c>
      <c r="S7" s="385">
        <f>P7*Q7</f>
        <v>75.700923122188</v>
      </c>
      <c r="T7" s="385">
        <f>R7+S7</f>
        <v>99673.90371578134</v>
      </c>
      <c r="U7" s="385">
        <f aca="true" t="shared" si="0" ref="U7:U23">U8+T7</f>
        <v>7788577.166677984</v>
      </c>
      <c r="V7" s="395">
        <f>U7/O7</f>
        <v>77.88577166677985</v>
      </c>
      <c r="W7" s="385" t="s">
        <v>194</v>
      </c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98" t="s">
        <v>195</v>
      </c>
      <c r="AP7" s="399"/>
      <c r="AQ7" s="118" t="s">
        <v>196</v>
      </c>
      <c r="AR7" s="400"/>
      <c r="AS7" s="385"/>
      <c r="AT7" s="385"/>
      <c r="AU7" s="385"/>
      <c r="AV7" s="385"/>
      <c r="AW7" s="385"/>
      <c r="AX7" s="385"/>
    </row>
    <row r="8" spans="1:50" ht="13.5">
      <c r="A8" s="385"/>
      <c r="B8" s="385" t="s">
        <v>197</v>
      </c>
      <c r="C8" s="395">
        <v>10277</v>
      </c>
      <c r="D8" s="389">
        <v>3</v>
      </c>
      <c r="E8" s="395">
        <v>2</v>
      </c>
      <c r="F8" s="395">
        <v>4</v>
      </c>
      <c r="G8" s="397">
        <v>2</v>
      </c>
      <c r="H8" s="395">
        <v>2</v>
      </c>
      <c r="I8" s="385">
        <f>SUM(D8:H8)</f>
        <v>13</v>
      </c>
      <c r="J8" s="385">
        <f>I8/C8/5</f>
        <v>0.00025299211832246766</v>
      </c>
      <c r="K8" s="385">
        <f>J8*4</f>
        <v>0.0010119684732898706</v>
      </c>
      <c r="L8" s="41">
        <v>0.5978260869565217</v>
      </c>
      <c r="M8" s="385">
        <f aca="true" t="shared" si="1" ref="M8:M24">K8*L8+1</f>
        <v>1.0006049811525102</v>
      </c>
      <c r="N8" s="385">
        <f aca="true" t="shared" si="2" ref="N8:N24">K8/M8</f>
        <v>0.0010113566215953392</v>
      </c>
      <c r="O8" s="385">
        <f>O7-P7</f>
        <v>99598.20279265915</v>
      </c>
      <c r="P8" s="385">
        <f aca="true" t="shared" si="3" ref="P8:P24">N8*O8</f>
        <v>100.72930189335123</v>
      </c>
      <c r="Q8" s="385">
        <f aca="true" t="shared" si="4" ref="Q8:Q24">1-L8</f>
        <v>0.40217391304347827</v>
      </c>
      <c r="R8" s="385">
        <f>(O8-P8)*4</f>
        <v>397989.8939630632</v>
      </c>
      <c r="S8" s="385">
        <f>P8*Q8*4</f>
        <v>162.04279000234763</v>
      </c>
      <c r="T8" s="385">
        <f aca="true" t="shared" si="5" ref="T8:T24">R8+S8</f>
        <v>398151.93675306556</v>
      </c>
      <c r="U8" s="385">
        <f t="shared" si="0"/>
        <v>7688903.2629622035</v>
      </c>
      <c r="V8" s="395">
        <f aca="true" t="shared" si="6" ref="V8:V25">U8/O8</f>
        <v>77.19921692732503</v>
      </c>
      <c r="W8" s="385" t="s">
        <v>197</v>
      </c>
      <c r="X8" s="385"/>
      <c r="Y8" s="385"/>
      <c r="Z8" t="s">
        <v>198</v>
      </c>
      <c r="AE8" t="s">
        <v>199</v>
      </c>
      <c r="AF8" s="385" t="s">
        <v>200</v>
      </c>
      <c r="AM8" s="385"/>
      <c r="AN8" s="385"/>
      <c r="AO8" s="401"/>
      <c r="AP8" s="402"/>
      <c r="AQ8" s="389"/>
      <c r="AR8" s="400"/>
      <c r="AS8" s="385"/>
      <c r="AT8" s="385"/>
      <c r="AU8" s="385"/>
      <c r="AV8" s="385"/>
      <c r="AW8" s="385"/>
      <c r="AX8" s="385"/>
    </row>
    <row r="9" spans="1:50" ht="13.5">
      <c r="A9" s="385"/>
      <c r="B9" s="385" t="s">
        <v>201</v>
      </c>
      <c r="C9" s="395">
        <v>12324</v>
      </c>
      <c r="D9" s="389">
        <v>3</v>
      </c>
      <c r="E9" s="395">
        <v>1</v>
      </c>
      <c r="F9" s="395">
        <v>1</v>
      </c>
      <c r="G9" s="397">
        <v>3</v>
      </c>
      <c r="H9" s="395">
        <v>0</v>
      </c>
      <c r="I9" s="385">
        <f aca="true" t="shared" si="7" ref="I9:I25">SUM(D9:H9)</f>
        <v>8</v>
      </c>
      <c r="J9" s="385">
        <f aca="true" t="shared" si="8" ref="J9:J25">I9/C9/5</f>
        <v>0.00012982797792924374</v>
      </c>
      <c r="K9" s="385">
        <f>J9*5</f>
        <v>0.0006491398896462187</v>
      </c>
      <c r="L9" s="41">
        <v>0.5492957746478873</v>
      </c>
      <c r="M9" s="385">
        <f t="shared" si="1"/>
        <v>1.0003565697985382</v>
      </c>
      <c r="N9" s="385">
        <f t="shared" si="2"/>
        <v>0.0006489085084700839</v>
      </c>
      <c r="O9" s="385">
        <f>O8-P8</f>
        <v>99497.4734907658</v>
      </c>
      <c r="P9" s="385">
        <f t="shared" si="3"/>
        <v>64.56475711943455</v>
      </c>
      <c r="Q9" s="385">
        <f t="shared" si="4"/>
        <v>0.45070422535211274</v>
      </c>
      <c r="R9" s="385">
        <f>(O9-P9)*5</f>
        <v>497164.54366823187</v>
      </c>
      <c r="S9" s="385">
        <f>P9*Q9*5</f>
        <v>145.49804421281027</v>
      </c>
      <c r="T9" s="385">
        <f t="shared" si="5"/>
        <v>497310.0417124447</v>
      </c>
      <c r="U9" s="385">
        <f t="shared" si="0"/>
        <v>7290751.326209138</v>
      </c>
      <c r="V9" s="395">
        <f t="shared" si="6"/>
        <v>73.27574329699719</v>
      </c>
      <c r="W9" s="385" t="s">
        <v>201</v>
      </c>
      <c r="X9" s="385"/>
      <c r="Y9" s="385"/>
      <c r="Z9" t="s">
        <v>271</v>
      </c>
      <c r="AF9" t="s">
        <v>202</v>
      </c>
      <c r="AG9" s="385"/>
      <c r="AM9" s="385"/>
      <c r="AN9" s="385"/>
      <c r="AO9" s="401" t="s">
        <v>203</v>
      </c>
      <c r="AP9" s="402"/>
      <c r="AQ9" s="118" t="s">
        <v>203</v>
      </c>
      <c r="AR9" s="400"/>
      <c r="AS9" s="385"/>
      <c r="AT9" s="385"/>
      <c r="AU9" s="385"/>
      <c r="AV9" s="385"/>
      <c r="AW9" s="385"/>
      <c r="AX9" s="385"/>
    </row>
    <row r="10" spans="1:50" ht="13.5">
      <c r="A10" s="385"/>
      <c r="B10" s="385" t="s">
        <v>204</v>
      </c>
      <c r="C10" s="395">
        <v>12224</v>
      </c>
      <c r="D10" s="389">
        <v>2</v>
      </c>
      <c r="E10" s="395">
        <v>2</v>
      </c>
      <c r="F10" s="395">
        <v>2</v>
      </c>
      <c r="G10" s="397">
        <v>2</v>
      </c>
      <c r="H10" s="395">
        <v>1</v>
      </c>
      <c r="I10" s="385">
        <f t="shared" si="7"/>
        <v>9</v>
      </c>
      <c r="J10" s="385">
        <f t="shared" si="8"/>
        <v>0.00014725130890052356</v>
      </c>
      <c r="K10" s="385">
        <f aca="true" t="shared" si="9" ref="K10:K25">J10*5</f>
        <v>0.0007362565445026178</v>
      </c>
      <c r="L10" s="41">
        <v>0.4197183098591549</v>
      </c>
      <c r="M10" s="385">
        <f t="shared" si="1"/>
        <v>1.0003090203524814</v>
      </c>
      <c r="N10" s="385">
        <f t="shared" si="2"/>
        <v>0.000736029096531771</v>
      </c>
      <c r="O10" s="385">
        <f aca="true" t="shared" si="10" ref="O10:O25">O9-P9</f>
        <v>99432.90873364637</v>
      </c>
      <c r="P10" s="385">
        <f t="shared" si="3"/>
        <v>73.18551398075178</v>
      </c>
      <c r="Q10" s="385">
        <f t="shared" si="4"/>
        <v>0.5802816901408451</v>
      </c>
      <c r="R10" s="385">
        <f aca="true" t="shared" si="11" ref="R10:R24">(O10-P10)*5</f>
        <v>496798.61609832814</v>
      </c>
      <c r="S10" s="385">
        <f aca="true" t="shared" si="12" ref="S10:S24">P10*Q10*5</f>
        <v>212.34106873288545</v>
      </c>
      <c r="T10" s="385">
        <f t="shared" si="5"/>
        <v>497010.95716706105</v>
      </c>
      <c r="U10" s="385">
        <f t="shared" si="0"/>
        <v>6793441.284496694</v>
      </c>
      <c r="V10" s="395">
        <f t="shared" si="6"/>
        <v>68.32186014687018</v>
      </c>
      <c r="W10" s="385" t="s">
        <v>204</v>
      </c>
      <c r="X10" s="385"/>
      <c r="Y10" s="385"/>
      <c r="Z10" s="413" t="s">
        <v>205</v>
      </c>
      <c r="AA10" s="414" t="s">
        <v>195</v>
      </c>
      <c r="AB10" s="415" t="s">
        <v>196</v>
      </c>
      <c r="AC10" t="s">
        <v>206</v>
      </c>
      <c r="AF10" s="403" t="s">
        <v>24</v>
      </c>
      <c r="AG10" t="s">
        <v>207</v>
      </c>
      <c r="AJ10" t="s">
        <v>208</v>
      </c>
      <c r="AM10" s="385"/>
      <c r="AN10" s="385"/>
      <c r="AO10" s="401">
        <f>V21</f>
        <v>17.749133531499055</v>
      </c>
      <c r="AP10" s="402"/>
      <c r="AQ10" s="118">
        <f>V55</f>
        <v>22.573083943333614</v>
      </c>
      <c r="AR10" s="400"/>
      <c r="AS10" s="385"/>
      <c r="AT10" s="385"/>
      <c r="AU10" s="385"/>
      <c r="AV10" s="385"/>
      <c r="AW10" s="385"/>
      <c r="AX10" s="385"/>
    </row>
    <row r="11" spans="1:50" ht="13.5">
      <c r="A11" s="385"/>
      <c r="B11" s="385" t="s">
        <v>209</v>
      </c>
      <c r="C11" s="395">
        <v>15238</v>
      </c>
      <c r="D11" s="389">
        <v>10</v>
      </c>
      <c r="E11" s="395">
        <v>5</v>
      </c>
      <c r="F11" s="395">
        <v>9</v>
      </c>
      <c r="G11" s="397">
        <v>5</v>
      </c>
      <c r="H11" s="395">
        <v>4</v>
      </c>
      <c r="I11" s="385">
        <f t="shared" si="7"/>
        <v>33</v>
      </c>
      <c r="J11" s="385">
        <f t="shared" si="8"/>
        <v>0.00043312770704816904</v>
      </c>
      <c r="K11" s="385">
        <f t="shared" si="9"/>
        <v>0.0021656385352408452</v>
      </c>
      <c r="L11" s="41">
        <v>0.42162162162162165</v>
      </c>
      <c r="M11" s="385">
        <f t="shared" si="1"/>
        <v>1.0009130800310746</v>
      </c>
      <c r="N11" s="385">
        <f t="shared" si="2"/>
        <v>0.002163662937818347</v>
      </c>
      <c r="O11" s="385">
        <f t="shared" si="10"/>
        <v>99359.72321966563</v>
      </c>
      <c r="P11" s="385">
        <f t="shared" si="3"/>
        <v>214.98095064227957</v>
      </c>
      <c r="Q11" s="385">
        <f t="shared" si="4"/>
        <v>0.5783783783783784</v>
      </c>
      <c r="R11" s="385">
        <f t="shared" si="11"/>
        <v>495723.7113451167</v>
      </c>
      <c r="S11" s="385">
        <f t="shared" si="12"/>
        <v>621.7016680736192</v>
      </c>
      <c r="T11" s="385">
        <f t="shared" si="5"/>
        <v>496345.4130131903</v>
      </c>
      <c r="U11" s="385">
        <f t="shared" si="0"/>
        <v>6296430.327329633</v>
      </c>
      <c r="V11" s="395">
        <f t="shared" si="6"/>
        <v>63.3700469697305</v>
      </c>
      <c r="W11" s="385" t="s">
        <v>209</v>
      </c>
      <c r="X11" s="385"/>
      <c r="Y11" s="385"/>
      <c r="Z11" s="416" t="s">
        <v>210</v>
      </c>
      <c r="AA11" s="421">
        <f>C21</f>
        <v>16396</v>
      </c>
      <c r="AB11" s="419">
        <f>C55</f>
        <v>19172</v>
      </c>
      <c r="AC11">
        <f>AA11+AB11</f>
        <v>35568</v>
      </c>
      <c r="AE11" s="118" t="s">
        <v>210</v>
      </c>
      <c r="AF11" s="385">
        <f>T21</f>
        <v>403512.84442684765</v>
      </c>
      <c r="AG11">
        <f>AF11*AD41</f>
        <v>393963.9920459245</v>
      </c>
      <c r="AJ11" t="s">
        <v>211</v>
      </c>
      <c r="AK11">
        <f>AG11+AG12+AG13+AG14+AG15</f>
        <v>1346945.1748853729</v>
      </c>
      <c r="AM11" s="385"/>
      <c r="AN11" s="385"/>
      <c r="AO11" s="401" t="s">
        <v>212</v>
      </c>
      <c r="AP11" s="402"/>
      <c r="AQ11" s="118" t="s">
        <v>212</v>
      </c>
      <c r="AR11" s="400"/>
      <c r="AS11" s="385"/>
      <c r="AT11" s="385"/>
      <c r="AU11" s="385"/>
      <c r="AV11" s="385"/>
      <c r="AW11" s="385"/>
      <c r="AX11" s="385"/>
    </row>
    <row r="12" spans="1:50" ht="13.5">
      <c r="A12" s="385"/>
      <c r="B12" s="385" t="s">
        <v>213</v>
      </c>
      <c r="C12" s="395">
        <v>23533</v>
      </c>
      <c r="D12" s="389">
        <v>15</v>
      </c>
      <c r="E12" s="395">
        <v>13</v>
      </c>
      <c r="F12" s="395">
        <v>10</v>
      </c>
      <c r="G12" s="397">
        <v>13</v>
      </c>
      <c r="H12" s="395">
        <v>11</v>
      </c>
      <c r="I12" s="385">
        <f t="shared" si="7"/>
        <v>62</v>
      </c>
      <c r="J12" s="385">
        <f t="shared" si="8"/>
        <v>0.000526919644754175</v>
      </c>
      <c r="K12" s="385">
        <f t="shared" si="9"/>
        <v>0.0026345982237708752</v>
      </c>
      <c r="L12" s="41">
        <v>0.48969696969696963</v>
      </c>
      <c r="M12" s="385">
        <f t="shared" si="1"/>
        <v>1.0012901547665496</v>
      </c>
      <c r="N12" s="385">
        <f t="shared" si="2"/>
        <v>0.0026312035639510815</v>
      </c>
      <c r="O12" s="385">
        <f t="shared" si="10"/>
        <v>99144.74226902335</v>
      </c>
      <c r="P12" s="385">
        <f t="shared" si="3"/>
        <v>260.8699992052657</v>
      </c>
      <c r="Q12" s="385">
        <f t="shared" si="4"/>
        <v>0.5103030303030304</v>
      </c>
      <c r="R12" s="385">
        <f t="shared" si="11"/>
        <v>494419.3613490904</v>
      </c>
      <c r="S12" s="385">
        <f t="shared" si="12"/>
        <v>665.6137555479811</v>
      </c>
      <c r="T12" s="385">
        <f t="shared" si="5"/>
        <v>495084.9751046384</v>
      </c>
      <c r="U12" s="385">
        <f t="shared" si="0"/>
        <v>5800084.914316443</v>
      </c>
      <c r="V12" s="395">
        <f t="shared" si="6"/>
        <v>58.50118505102628</v>
      </c>
      <c r="W12" s="385" t="s">
        <v>213</v>
      </c>
      <c r="X12" s="385"/>
      <c r="Y12" s="385"/>
      <c r="Z12" s="417" t="s">
        <v>214</v>
      </c>
      <c r="AA12" s="422">
        <f>C22</f>
        <v>12122</v>
      </c>
      <c r="AB12" s="419">
        <f>C56</f>
        <v>15956</v>
      </c>
      <c r="AC12">
        <f aca="true" t="shared" si="13" ref="AC12:AC18">AA12+AB12</f>
        <v>28078</v>
      </c>
      <c r="AE12" s="118" t="s">
        <v>214</v>
      </c>
      <c r="AF12" s="385">
        <f>T22</f>
        <v>358834.35575117037</v>
      </c>
      <c r="AG12">
        <f>AF12*AD42</f>
        <v>343204.54715220834</v>
      </c>
      <c r="AJ12" t="s">
        <v>215</v>
      </c>
      <c r="AK12">
        <f>AG12+AG13+AG14+AG15</f>
        <v>952981.1828394483</v>
      </c>
      <c r="AM12" s="385"/>
      <c r="AN12" s="385"/>
      <c r="AO12" s="401">
        <f>AI43</f>
        <v>15.99223760061237</v>
      </c>
      <c r="AP12" s="402"/>
      <c r="AQ12" s="118">
        <f>AI58</f>
        <v>18.469994525190256</v>
      </c>
      <c r="AR12" s="400"/>
      <c r="AS12" s="385"/>
      <c r="AT12" s="385"/>
      <c r="AU12" s="385"/>
      <c r="AV12" s="385"/>
      <c r="AW12" s="385"/>
      <c r="AX12" s="385"/>
    </row>
    <row r="13" spans="1:50" ht="13.5">
      <c r="A13" s="385"/>
      <c r="B13" s="385" t="s">
        <v>216</v>
      </c>
      <c r="C13" s="395">
        <v>32040</v>
      </c>
      <c r="D13" s="389">
        <v>16</v>
      </c>
      <c r="E13" s="395">
        <v>8</v>
      </c>
      <c r="F13" s="395">
        <v>18</v>
      </c>
      <c r="G13" s="397">
        <v>13</v>
      </c>
      <c r="H13" s="395">
        <v>15</v>
      </c>
      <c r="I13" s="385">
        <f t="shared" si="7"/>
        <v>70</v>
      </c>
      <c r="J13" s="385">
        <f t="shared" si="8"/>
        <v>0.0004369538077403246</v>
      </c>
      <c r="K13" s="385">
        <f t="shared" si="9"/>
        <v>0.002184769038701623</v>
      </c>
      <c r="L13" s="41">
        <v>0.4948948948948949</v>
      </c>
      <c r="M13" s="385">
        <f t="shared" si="1"/>
        <v>1.0010812310437778</v>
      </c>
      <c r="N13" s="385">
        <f t="shared" si="2"/>
        <v>0.002182409349962213</v>
      </c>
      <c r="O13" s="385">
        <f t="shared" si="10"/>
        <v>98883.87226981808</v>
      </c>
      <c r="P13" s="385">
        <f t="shared" si="3"/>
        <v>215.80508740212017</v>
      </c>
      <c r="Q13" s="385">
        <f t="shared" si="4"/>
        <v>0.5051051051051051</v>
      </c>
      <c r="R13" s="385">
        <f t="shared" si="11"/>
        <v>493340.33591207984</v>
      </c>
      <c r="S13" s="385">
        <f t="shared" si="12"/>
        <v>545.0212567723215</v>
      </c>
      <c r="T13" s="385">
        <f t="shared" si="5"/>
        <v>493885.3571688522</v>
      </c>
      <c r="U13" s="385">
        <f t="shared" si="0"/>
        <v>5304999.939211804</v>
      </c>
      <c r="V13" s="395">
        <f t="shared" si="6"/>
        <v>53.64878839631595</v>
      </c>
      <c r="W13" s="385" t="s">
        <v>216</v>
      </c>
      <c r="X13" s="385"/>
      <c r="Y13" s="385"/>
      <c r="Z13" s="417" t="s">
        <v>217</v>
      </c>
      <c r="AA13" s="422">
        <f>C23</f>
        <v>8137</v>
      </c>
      <c r="AB13" s="419">
        <f>C57</f>
        <v>12373</v>
      </c>
      <c r="AC13">
        <f t="shared" si="13"/>
        <v>20510</v>
      </c>
      <c r="AE13" s="118" t="s">
        <v>217</v>
      </c>
      <c r="AF13" s="385">
        <f>T23</f>
        <v>300945.66371860565</v>
      </c>
      <c r="AG13">
        <f>AF13*AD43</f>
        <v>276350.7434319063</v>
      </c>
      <c r="AJ13" t="s">
        <v>218</v>
      </c>
      <c r="AK13">
        <f>AG13+AG14+AG15</f>
        <v>609776.63568724</v>
      </c>
      <c r="AM13" s="385"/>
      <c r="AN13" s="385"/>
      <c r="AO13" s="401" t="s">
        <v>219</v>
      </c>
      <c r="AP13" s="402"/>
      <c r="AQ13" s="118" t="s">
        <v>219</v>
      </c>
      <c r="AR13" s="400"/>
      <c r="AS13" s="385"/>
      <c r="AT13" s="385"/>
      <c r="AU13" s="385"/>
      <c r="AV13" s="385"/>
      <c r="AW13" s="385"/>
      <c r="AX13" s="385"/>
    </row>
    <row r="14" spans="1:50" ht="13.5">
      <c r="A14" s="385"/>
      <c r="B14" s="385" t="s">
        <v>220</v>
      </c>
      <c r="C14" s="395">
        <v>29630</v>
      </c>
      <c r="D14" s="389">
        <v>19</v>
      </c>
      <c r="E14" s="395">
        <v>21</v>
      </c>
      <c r="F14" s="395">
        <v>19</v>
      </c>
      <c r="G14" s="397">
        <v>24</v>
      </c>
      <c r="H14" s="395">
        <v>19</v>
      </c>
      <c r="I14" s="385">
        <f t="shared" si="7"/>
        <v>102</v>
      </c>
      <c r="J14" s="385">
        <f t="shared" si="8"/>
        <v>0.0006884913938575768</v>
      </c>
      <c r="K14" s="385">
        <f t="shared" si="9"/>
        <v>0.0034424569692878843</v>
      </c>
      <c r="L14" s="41">
        <v>0.478688524590164</v>
      </c>
      <c r="M14" s="385">
        <f t="shared" si="1"/>
        <v>1.0016478646475935</v>
      </c>
      <c r="N14" s="385">
        <f t="shared" si="2"/>
        <v>0.00343679359861565</v>
      </c>
      <c r="O14" s="385">
        <f t="shared" si="10"/>
        <v>98668.06718241597</v>
      </c>
      <c r="P14" s="385">
        <f t="shared" si="3"/>
        <v>339.1017816803061</v>
      </c>
      <c r="Q14" s="385">
        <f t="shared" si="4"/>
        <v>0.521311475409836</v>
      </c>
      <c r="R14" s="385">
        <f t="shared" si="11"/>
        <v>491644.8270036783</v>
      </c>
      <c r="S14" s="385">
        <f t="shared" si="12"/>
        <v>883.8882506093223</v>
      </c>
      <c r="T14" s="385">
        <f t="shared" si="5"/>
        <v>492528.71525428764</v>
      </c>
      <c r="U14" s="385">
        <f t="shared" si="0"/>
        <v>4811114.582042952</v>
      </c>
      <c r="V14" s="395">
        <f t="shared" si="6"/>
        <v>48.76060431130408</v>
      </c>
      <c r="W14" s="385" t="s">
        <v>220</v>
      </c>
      <c r="X14" s="385"/>
      <c r="Y14" s="385"/>
      <c r="Z14" s="417" t="s">
        <v>221</v>
      </c>
      <c r="AA14" s="422">
        <f>C24</f>
        <v>4616</v>
      </c>
      <c r="AB14" s="419">
        <f>C58</f>
        <v>8212</v>
      </c>
      <c r="AC14">
        <f t="shared" si="13"/>
        <v>12828</v>
      </c>
      <c r="AE14" s="118" t="s">
        <v>221</v>
      </c>
      <c r="AF14" s="385">
        <f>T24</f>
        <v>225808.4354315417</v>
      </c>
      <c r="AG14">
        <f>AF14*AD44</f>
        <v>192837.273065671</v>
      </c>
      <c r="AJ14" t="s">
        <v>222</v>
      </c>
      <c r="AK14">
        <f>AG14+AG15</f>
        <v>333425.8922553337</v>
      </c>
      <c r="AM14" s="385"/>
      <c r="AN14" s="385"/>
      <c r="AO14" s="401">
        <f>AO18-AO16</f>
        <v>76.12887573589316</v>
      </c>
      <c r="AP14" s="402"/>
      <c r="AQ14" s="118">
        <f>AQ18-AQ16</f>
        <v>80.81778243870048</v>
      </c>
      <c r="AR14" s="400"/>
      <c r="AS14" s="385"/>
      <c r="AT14" s="385"/>
      <c r="AU14" s="385"/>
      <c r="AV14" s="385"/>
      <c r="AW14" s="385"/>
      <c r="AX14" s="385"/>
    </row>
    <row r="15" spans="1:50" ht="13.5">
      <c r="A15" s="385"/>
      <c r="B15" s="385" t="s">
        <v>223</v>
      </c>
      <c r="C15" s="395">
        <v>25084</v>
      </c>
      <c r="D15" s="389">
        <v>25</v>
      </c>
      <c r="E15" s="395">
        <v>28</v>
      </c>
      <c r="F15" s="395">
        <v>26</v>
      </c>
      <c r="G15" s="397">
        <v>25</v>
      </c>
      <c r="H15" s="395">
        <v>24</v>
      </c>
      <c r="I15" s="385">
        <f t="shared" si="7"/>
        <v>128</v>
      </c>
      <c r="J15" s="385">
        <f t="shared" si="8"/>
        <v>0.0010205708818370276</v>
      </c>
      <c r="K15" s="385">
        <f t="shared" si="9"/>
        <v>0.005102854409185138</v>
      </c>
      <c r="L15" s="41">
        <v>0.46678445229681975</v>
      </c>
      <c r="M15" s="385">
        <f t="shared" si="1"/>
        <v>1.002381933100542</v>
      </c>
      <c r="N15" s="385">
        <f t="shared" si="2"/>
        <v>0.005090728634145589</v>
      </c>
      <c r="O15" s="385">
        <f t="shared" si="10"/>
        <v>98328.96540073566</v>
      </c>
      <c r="P15" s="385">
        <f t="shared" si="3"/>
        <v>500.56607973143593</v>
      </c>
      <c r="Q15" s="385">
        <f t="shared" si="4"/>
        <v>0.5332155477031802</v>
      </c>
      <c r="R15" s="385">
        <f t="shared" si="11"/>
        <v>489141.9966050211</v>
      </c>
      <c r="S15" s="385">
        <f t="shared" si="12"/>
        <v>1334.548081828157</v>
      </c>
      <c r="T15" s="385">
        <f t="shared" si="5"/>
        <v>490476.5446868493</v>
      </c>
      <c r="U15" s="385">
        <f t="shared" si="0"/>
        <v>4318585.866788665</v>
      </c>
      <c r="V15" s="395">
        <f t="shared" si="6"/>
        <v>43.91977327523426</v>
      </c>
      <c r="W15" s="385" t="s">
        <v>223</v>
      </c>
      <c r="X15" s="385"/>
      <c r="Y15" s="385"/>
      <c r="Z15" s="418" t="s">
        <v>233</v>
      </c>
      <c r="AA15" s="423">
        <f>C25</f>
        <v>3373</v>
      </c>
      <c r="AB15" s="420">
        <f>C59</f>
        <v>7215</v>
      </c>
      <c r="AC15">
        <f t="shared" si="13"/>
        <v>10588</v>
      </c>
      <c r="AE15" s="404" t="s">
        <v>224</v>
      </c>
      <c r="AF15" s="385">
        <f>T25</f>
        <v>205818.32140917203</v>
      </c>
      <c r="AG15">
        <f>AF15*AD50</f>
        <v>140588.6191896627</v>
      </c>
      <c r="AM15" s="385"/>
      <c r="AN15" s="385"/>
      <c r="AO15" s="401" t="s">
        <v>225</v>
      </c>
      <c r="AP15" s="402"/>
      <c r="AQ15" s="118" t="s">
        <v>225</v>
      </c>
      <c r="AR15" s="400"/>
      <c r="AS15" s="385"/>
      <c r="AT15" s="385"/>
      <c r="AU15" s="385"/>
      <c r="AV15" s="385"/>
      <c r="AW15" s="385"/>
      <c r="AX15" s="385"/>
    </row>
    <row r="16" spans="1:50" ht="13.5">
      <c r="A16" s="385"/>
      <c r="B16" s="385" t="s">
        <v>226</v>
      </c>
      <c r="C16" s="395">
        <v>20581</v>
      </c>
      <c r="D16" s="389">
        <v>40</v>
      </c>
      <c r="E16" s="395">
        <v>31</v>
      </c>
      <c r="F16" s="395">
        <v>29</v>
      </c>
      <c r="G16" s="397">
        <v>43</v>
      </c>
      <c r="H16" s="395">
        <v>37</v>
      </c>
      <c r="I16" s="385">
        <f t="shared" si="7"/>
        <v>180</v>
      </c>
      <c r="J16" s="385">
        <f t="shared" si="8"/>
        <v>0.0017491861425586706</v>
      </c>
      <c r="K16" s="385">
        <f t="shared" si="9"/>
        <v>0.008745930712793353</v>
      </c>
      <c r="L16" s="41">
        <v>0.46362573099415205</v>
      </c>
      <c r="M16" s="385">
        <f t="shared" si="1"/>
        <v>1.004054838519943</v>
      </c>
      <c r="N16" s="385">
        <f t="shared" si="2"/>
        <v>0.008710610593426902</v>
      </c>
      <c r="O16" s="385">
        <f t="shared" si="10"/>
        <v>97828.39932100422</v>
      </c>
      <c r="P16" s="385">
        <f t="shared" si="3"/>
        <v>852.1450914635366</v>
      </c>
      <c r="Q16" s="385">
        <f t="shared" si="4"/>
        <v>0.536374269005848</v>
      </c>
      <c r="R16" s="385">
        <f t="shared" si="11"/>
        <v>484881.27114770346</v>
      </c>
      <c r="S16" s="385">
        <f t="shared" si="12"/>
        <v>2285.3435026033794</v>
      </c>
      <c r="T16" s="385">
        <f t="shared" si="5"/>
        <v>487166.6146503068</v>
      </c>
      <c r="U16" s="385">
        <f t="shared" si="0"/>
        <v>3828109.3221018156</v>
      </c>
      <c r="V16" s="395">
        <f t="shared" si="6"/>
        <v>39.13085922565946</v>
      </c>
      <c r="W16" s="385" t="s">
        <v>226</v>
      </c>
      <c r="X16" s="385"/>
      <c r="Y16" s="385"/>
      <c r="Z16" s="118"/>
      <c r="AA16" s="118">
        <v>0</v>
      </c>
      <c r="AB16" s="118">
        <v>0</v>
      </c>
      <c r="AC16">
        <f t="shared" si="13"/>
        <v>0</v>
      </c>
      <c r="AM16" s="385"/>
      <c r="AN16" s="385"/>
      <c r="AO16" s="401">
        <f>AO10-AI43</f>
        <v>1.7568959308866852</v>
      </c>
      <c r="AP16" s="402"/>
      <c r="AQ16" s="118">
        <f>AQ10-AI58</f>
        <v>4.103089418143359</v>
      </c>
      <c r="AR16" s="400"/>
      <c r="AS16" s="385"/>
      <c r="AT16" s="385"/>
      <c r="AU16" s="385"/>
      <c r="AV16" s="385"/>
      <c r="AW16" s="385"/>
      <c r="AX16" s="385"/>
    </row>
    <row r="17" spans="1:50" ht="13.5">
      <c r="A17" s="385"/>
      <c r="B17" s="385" t="s">
        <v>227</v>
      </c>
      <c r="C17" s="395">
        <v>22141</v>
      </c>
      <c r="D17" s="389">
        <v>88</v>
      </c>
      <c r="E17" s="395">
        <v>81</v>
      </c>
      <c r="F17" s="395">
        <v>73</v>
      </c>
      <c r="G17" s="397">
        <v>70</v>
      </c>
      <c r="H17" s="395">
        <v>72</v>
      </c>
      <c r="I17" s="385">
        <f t="shared" si="7"/>
        <v>384</v>
      </c>
      <c r="J17" s="385">
        <f t="shared" si="8"/>
        <v>0.003468678018156361</v>
      </c>
      <c r="K17" s="385">
        <f t="shared" si="9"/>
        <v>0.017343390090781806</v>
      </c>
      <c r="L17" s="41">
        <v>0.4579856115107914</v>
      </c>
      <c r="M17" s="385">
        <f t="shared" si="1"/>
        <v>1.0079430231163968</v>
      </c>
      <c r="N17" s="385">
        <f t="shared" si="2"/>
        <v>0.017206716741943257</v>
      </c>
      <c r="O17" s="385">
        <f t="shared" si="10"/>
        <v>96976.25422954069</v>
      </c>
      <c r="P17" s="385">
        <f t="shared" si="3"/>
        <v>1668.6429372223834</v>
      </c>
      <c r="Q17" s="385">
        <f t="shared" si="4"/>
        <v>0.5420143884892086</v>
      </c>
      <c r="R17" s="385">
        <f t="shared" si="11"/>
        <v>476538.05646159156</v>
      </c>
      <c r="S17" s="385">
        <f t="shared" si="12"/>
        <v>4522.142406127135</v>
      </c>
      <c r="T17" s="385">
        <f t="shared" si="5"/>
        <v>481060.1988677187</v>
      </c>
      <c r="U17" s="385">
        <f t="shared" si="0"/>
        <v>3340942.707451509</v>
      </c>
      <c r="V17" s="395">
        <f t="shared" si="6"/>
        <v>34.45114202435134</v>
      </c>
      <c r="W17" s="385" t="s">
        <v>227</v>
      </c>
      <c r="X17" s="385"/>
      <c r="Y17" s="385"/>
      <c r="Z17" s="118"/>
      <c r="AA17" s="118">
        <v>0</v>
      </c>
      <c r="AB17" s="118">
        <v>0</v>
      </c>
      <c r="AC17">
        <f t="shared" si="13"/>
        <v>0</v>
      </c>
      <c r="AG17" t="s">
        <v>228</v>
      </c>
      <c r="AM17" s="385"/>
      <c r="AN17" s="385"/>
      <c r="AO17" s="396" t="s">
        <v>229</v>
      </c>
      <c r="AP17" s="402"/>
      <c r="AQ17" s="389" t="s">
        <v>229</v>
      </c>
      <c r="AR17" s="400"/>
      <c r="AS17" s="385"/>
      <c r="AT17" s="385"/>
      <c r="AU17" s="385"/>
      <c r="AV17" s="385"/>
      <c r="AW17" s="385"/>
      <c r="AX17" s="385"/>
    </row>
    <row r="18" spans="1:50" ht="13.5">
      <c r="A18" s="385"/>
      <c r="B18" s="385" t="s">
        <v>230</v>
      </c>
      <c r="C18" s="395">
        <v>28838</v>
      </c>
      <c r="D18" s="389">
        <v>107</v>
      </c>
      <c r="E18" s="395">
        <v>126</v>
      </c>
      <c r="F18" s="395">
        <v>124</v>
      </c>
      <c r="G18" s="397">
        <v>143</v>
      </c>
      <c r="H18" s="395">
        <v>147</v>
      </c>
      <c r="I18" s="385">
        <f t="shared" si="7"/>
        <v>647</v>
      </c>
      <c r="J18" s="385">
        <f t="shared" si="8"/>
        <v>0.004487135030168528</v>
      </c>
      <c r="K18" s="385">
        <f t="shared" si="9"/>
        <v>0.02243567515084264</v>
      </c>
      <c r="L18" s="41">
        <v>0.46212054553453585</v>
      </c>
      <c r="M18" s="385">
        <f t="shared" si="1"/>
        <v>1.0103679864401431</v>
      </c>
      <c r="N18" s="385">
        <f t="shared" si="2"/>
        <v>0.0222054493530529</v>
      </c>
      <c r="O18" s="385">
        <f t="shared" si="10"/>
        <v>95307.61129231831</v>
      </c>
      <c r="P18" s="385">
        <f t="shared" si="3"/>
        <v>2116.348335512027</v>
      </c>
      <c r="Q18" s="385">
        <f t="shared" si="4"/>
        <v>0.5378794544654641</v>
      </c>
      <c r="R18" s="385">
        <f t="shared" si="11"/>
        <v>465956.3147840314</v>
      </c>
      <c r="S18" s="385">
        <f t="shared" si="12"/>
        <v>5691.701440820511</v>
      </c>
      <c r="T18" s="385">
        <f t="shared" si="5"/>
        <v>471648.01622485195</v>
      </c>
      <c r="U18" s="385">
        <f t="shared" si="0"/>
        <v>2859882.50858379</v>
      </c>
      <c r="V18" s="395">
        <f t="shared" si="6"/>
        <v>30.00686377305412</v>
      </c>
      <c r="W18" s="385" t="s">
        <v>230</v>
      </c>
      <c r="X18" s="385"/>
      <c r="Y18" s="385"/>
      <c r="Z18" s="118"/>
      <c r="AA18" s="118">
        <v>0</v>
      </c>
      <c r="AB18" s="118">
        <v>0</v>
      </c>
      <c r="AC18">
        <f t="shared" si="13"/>
        <v>0</v>
      </c>
      <c r="AM18" s="385"/>
      <c r="AN18" s="385"/>
      <c r="AO18" s="396">
        <f>V7</f>
        <v>77.88577166677985</v>
      </c>
      <c r="AP18" s="402"/>
      <c r="AQ18" s="118">
        <f>V41</f>
        <v>84.92087185684383</v>
      </c>
      <c r="AR18" s="400"/>
      <c r="AS18" s="385"/>
      <c r="AT18" s="385"/>
      <c r="AU18" s="385"/>
      <c r="AV18" s="385"/>
      <c r="AW18" s="385"/>
      <c r="AX18" s="385"/>
    </row>
    <row r="19" spans="1:50" ht="14.25" thickBot="1">
      <c r="A19" s="385"/>
      <c r="B19" s="385" t="s">
        <v>231</v>
      </c>
      <c r="C19" s="395">
        <v>23972</v>
      </c>
      <c r="D19" s="389">
        <v>197</v>
      </c>
      <c r="E19" s="395">
        <v>161</v>
      </c>
      <c r="F19" s="395">
        <v>207</v>
      </c>
      <c r="G19" s="397">
        <v>184</v>
      </c>
      <c r="H19" s="395">
        <v>177</v>
      </c>
      <c r="I19" s="385">
        <f t="shared" si="7"/>
        <v>926</v>
      </c>
      <c r="J19" s="385">
        <f t="shared" si="8"/>
        <v>0.007725679959953278</v>
      </c>
      <c r="K19" s="385">
        <f t="shared" si="9"/>
        <v>0.03862839979976639</v>
      </c>
      <c r="L19" s="41">
        <v>0.47055341817105656</v>
      </c>
      <c r="M19" s="385">
        <f t="shared" si="1"/>
        <v>1.0181767255642582</v>
      </c>
      <c r="N19" s="385">
        <f t="shared" si="2"/>
        <v>0.03793879670384247</v>
      </c>
      <c r="O19" s="385">
        <f t="shared" si="10"/>
        <v>93191.26295680628</v>
      </c>
      <c r="P19" s="385">
        <f t="shared" si="3"/>
        <v>3535.564379892599</v>
      </c>
      <c r="Q19" s="385">
        <f t="shared" si="4"/>
        <v>0.5294465818289434</v>
      </c>
      <c r="R19" s="385">
        <f t="shared" si="11"/>
        <v>448278.4928845684</v>
      </c>
      <c r="S19" s="385">
        <f t="shared" si="12"/>
        <v>9359.462378851524</v>
      </c>
      <c r="T19" s="385">
        <f t="shared" si="5"/>
        <v>457637.95526341995</v>
      </c>
      <c r="U19" s="385">
        <f t="shared" si="0"/>
        <v>2388234.4923589383</v>
      </c>
      <c r="V19" s="395">
        <f t="shared" si="6"/>
        <v>25.62723603677175</v>
      </c>
      <c r="W19" s="385" t="s">
        <v>231</v>
      </c>
      <c r="X19" s="385"/>
      <c r="Y19" s="385"/>
      <c r="Z19" s="118" t="s">
        <v>206</v>
      </c>
      <c r="AA19" s="118">
        <f>AA11+AA12+AA13+AA14+AA15+AA16+AA17+AA18</f>
        <v>44644</v>
      </c>
      <c r="AB19" s="118">
        <f>AB11+AB12+AB13+AB14+AB15+AB16+AB17+AB18</f>
        <v>62928</v>
      </c>
      <c r="AC19">
        <f>AC11+AC12+AC13+AC14+AC15+AC16+AC17+AC18</f>
        <v>107572</v>
      </c>
      <c r="AM19" s="385"/>
      <c r="AN19" s="385"/>
      <c r="AO19" s="405"/>
      <c r="AP19" s="209"/>
      <c r="AQ19" s="406"/>
      <c r="AR19" s="211"/>
      <c r="AS19" s="385"/>
      <c r="AT19" s="385"/>
      <c r="AU19" s="385"/>
      <c r="AV19" s="385"/>
      <c r="AW19" s="385"/>
      <c r="AX19" s="385"/>
    </row>
    <row r="20" spans="1:50" ht="13.5">
      <c r="A20" s="385"/>
      <c r="B20" s="385" t="s">
        <v>232</v>
      </c>
      <c r="C20" s="395">
        <v>19350</v>
      </c>
      <c r="D20" s="389">
        <v>258</v>
      </c>
      <c r="E20" s="395">
        <v>236</v>
      </c>
      <c r="F20" s="395">
        <v>250</v>
      </c>
      <c r="G20" s="397">
        <v>220</v>
      </c>
      <c r="H20" s="395">
        <v>242</v>
      </c>
      <c r="I20" s="385">
        <f t="shared" si="7"/>
        <v>1206</v>
      </c>
      <c r="J20" s="385">
        <f t="shared" si="8"/>
        <v>0.012465116279069767</v>
      </c>
      <c r="K20" s="385">
        <f t="shared" si="9"/>
        <v>0.062325581395348835</v>
      </c>
      <c r="L20" s="41">
        <v>0.46408121827411164</v>
      </c>
      <c r="M20" s="385">
        <f t="shared" si="1"/>
        <v>1.0289241317435958</v>
      </c>
      <c r="N20" s="385">
        <f t="shared" si="2"/>
        <v>0.060573544222092504</v>
      </c>
      <c r="O20" s="385">
        <f t="shared" si="10"/>
        <v>89655.69857691368</v>
      </c>
      <c r="P20" s="385">
        <f t="shared" si="3"/>
        <v>5430.763422511277</v>
      </c>
      <c r="Q20" s="385">
        <f t="shared" si="4"/>
        <v>0.5359187817258884</v>
      </c>
      <c r="R20" s="385">
        <f t="shared" si="11"/>
        <v>421124.67577201204</v>
      </c>
      <c r="S20" s="385">
        <f t="shared" si="12"/>
        <v>14552.240586168798</v>
      </c>
      <c r="T20" s="385">
        <f t="shared" si="5"/>
        <v>435676.9163581808</v>
      </c>
      <c r="U20" s="385">
        <f t="shared" si="0"/>
        <v>1930596.5370955183</v>
      </c>
      <c r="V20" s="395">
        <f t="shared" si="6"/>
        <v>21.533450385636126</v>
      </c>
      <c r="W20" s="385" t="s">
        <v>232</v>
      </c>
      <c r="X20" s="385"/>
      <c r="Y20" s="385"/>
      <c r="Z20" t="s">
        <v>233</v>
      </c>
      <c r="AA20">
        <f>AA15+AA16+AA17+AA18</f>
        <v>3373</v>
      </c>
      <c r="AB20">
        <f>AB15+AB16+AB17+AB18</f>
        <v>7215</v>
      </c>
      <c r="AC20">
        <f>AC15+AC16+AC17+AC18</f>
        <v>10588</v>
      </c>
      <c r="AF20" s="385"/>
      <c r="AG20" s="385"/>
      <c r="AM20" s="385"/>
      <c r="AN20" s="385"/>
      <c r="AO20" s="401" t="s">
        <v>234</v>
      </c>
      <c r="AP20" s="118"/>
      <c r="AQ20" s="118"/>
      <c r="AR20" s="400"/>
      <c r="AS20" s="385"/>
      <c r="AT20" s="385"/>
      <c r="AU20" s="385"/>
      <c r="AV20" s="385"/>
      <c r="AW20" s="385"/>
      <c r="AX20" s="385"/>
    </row>
    <row r="21" spans="1:50" ht="14.25" thickBot="1">
      <c r="A21" s="385"/>
      <c r="B21" s="385" t="s">
        <v>210</v>
      </c>
      <c r="C21" s="395">
        <v>16396</v>
      </c>
      <c r="D21" s="389">
        <v>299</v>
      </c>
      <c r="E21" s="395">
        <v>294</v>
      </c>
      <c r="F21" s="395">
        <v>322</v>
      </c>
      <c r="G21" s="397">
        <v>315</v>
      </c>
      <c r="H21" s="395">
        <v>298</v>
      </c>
      <c r="I21" s="385">
        <f t="shared" si="7"/>
        <v>1528</v>
      </c>
      <c r="J21" s="385">
        <f t="shared" si="8"/>
        <v>0.018638692363991217</v>
      </c>
      <c r="K21" s="385">
        <f t="shared" si="9"/>
        <v>0.09319346181995608</v>
      </c>
      <c r="L21" s="41">
        <v>0.46834049409237377</v>
      </c>
      <c r="M21" s="385">
        <f t="shared" si="1"/>
        <v>1.043646271954937</v>
      </c>
      <c r="N21" s="385">
        <f t="shared" si="2"/>
        <v>0.08929602330240492</v>
      </c>
      <c r="O21" s="385">
        <f t="shared" si="10"/>
        <v>84224.93515440241</v>
      </c>
      <c r="P21" s="385">
        <f t="shared" si="3"/>
        <v>7520.9517721910615</v>
      </c>
      <c r="Q21" s="385">
        <f t="shared" si="4"/>
        <v>0.5316595059076262</v>
      </c>
      <c r="R21" s="385">
        <f t="shared" si="11"/>
        <v>383519.91691105673</v>
      </c>
      <c r="S21" s="385">
        <f t="shared" si="12"/>
        <v>19992.92751579093</v>
      </c>
      <c r="T21" s="385">
        <f t="shared" si="5"/>
        <v>403512.84442684765</v>
      </c>
      <c r="U21" s="385">
        <f t="shared" si="0"/>
        <v>1494919.6207373375</v>
      </c>
      <c r="V21" s="395">
        <f t="shared" si="6"/>
        <v>17.749133531499055</v>
      </c>
      <c r="W21" s="385" t="s">
        <v>210</v>
      </c>
      <c r="X21" s="385"/>
      <c r="Y21" s="385"/>
      <c r="AF21" s="385"/>
      <c r="AG21" s="385"/>
      <c r="AM21" s="385"/>
      <c r="AN21" s="385"/>
      <c r="AO21" s="405" t="s">
        <v>235</v>
      </c>
      <c r="AP21" s="406"/>
      <c r="AQ21" s="391"/>
      <c r="AR21" s="211"/>
      <c r="AS21" s="385"/>
      <c r="AT21" s="385"/>
      <c r="AU21" s="385"/>
      <c r="AV21" s="385"/>
      <c r="AW21" s="385"/>
      <c r="AX21" s="385"/>
    </row>
    <row r="22" spans="1:50" ht="13.5">
      <c r="A22" s="385"/>
      <c r="B22" s="385" t="s">
        <v>214</v>
      </c>
      <c r="C22" s="395">
        <v>12122</v>
      </c>
      <c r="D22" s="389">
        <v>323</v>
      </c>
      <c r="E22" s="395">
        <v>329</v>
      </c>
      <c r="F22" s="395">
        <v>387</v>
      </c>
      <c r="G22" s="397">
        <v>364</v>
      </c>
      <c r="H22" s="395">
        <v>358</v>
      </c>
      <c r="I22" s="385">
        <f t="shared" si="7"/>
        <v>1761</v>
      </c>
      <c r="J22" s="385">
        <f t="shared" si="8"/>
        <v>0.029054611450255736</v>
      </c>
      <c r="K22" s="385">
        <f t="shared" si="9"/>
        <v>0.14527305725127868</v>
      </c>
      <c r="L22" s="41">
        <v>0.47354789563892585</v>
      </c>
      <c r="M22" s="385">
        <f t="shared" si="1"/>
        <v>1.0687937505543763</v>
      </c>
      <c r="N22" s="385">
        <f t="shared" si="2"/>
        <v>0.135922442637718</v>
      </c>
      <c r="O22" s="385">
        <f t="shared" si="10"/>
        <v>76703.98338221134</v>
      </c>
      <c r="P22" s="385">
        <f t="shared" si="3"/>
        <v>10425.792781353095</v>
      </c>
      <c r="Q22" s="385">
        <f t="shared" si="4"/>
        <v>0.5264521043610741</v>
      </c>
      <c r="R22" s="385">
        <f t="shared" si="11"/>
        <v>331390.9530042912</v>
      </c>
      <c r="S22" s="385">
        <f t="shared" si="12"/>
        <v>27443.402746879165</v>
      </c>
      <c r="T22" s="385">
        <f t="shared" si="5"/>
        <v>358834.35575117037</v>
      </c>
      <c r="U22" s="385">
        <f t="shared" si="0"/>
        <v>1091406.7763104897</v>
      </c>
      <c r="V22" s="395">
        <f t="shared" si="6"/>
        <v>14.228814830542442</v>
      </c>
      <c r="W22" s="385" t="s">
        <v>214</v>
      </c>
      <c r="X22" s="385"/>
      <c r="Y22" s="385"/>
      <c r="Z22" t="s">
        <v>236</v>
      </c>
      <c r="AM22" s="385"/>
      <c r="AN22" s="385"/>
      <c r="AO22" s="385"/>
      <c r="AQ22" s="385"/>
      <c r="AS22" s="385"/>
      <c r="AT22" s="385"/>
      <c r="AU22" s="385"/>
      <c r="AV22" s="385"/>
      <c r="AW22" s="385"/>
      <c r="AX22" s="385"/>
    </row>
    <row r="23" spans="1:50" ht="14.25" thickBot="1">
      <c r="A23" s="385"/>
      <c r="B23" s="385" t="s">
        <v>217</v>
      </c>
      <c r="C23" s="395">
        <v>8137</v>
      </c>
      <c r="D23" s="389">
        <v>329</v>
      </c>
      <c r="E23" s="395">
        <v>352</v>
      </c>
      <c r="F23" s="395">
        <v>336</v>
      </c>
      <c r="G23" s="397">
        <v>350</v>
      </c>
      <c r="H23" s="395">
        <v>364</v>
      </c>
      <c r="I23" s="385">
        <f t="shared" si="7"/>
        <v>1731</v>
      </c>
      <c r="J23" s="385">
        <f t="shared" si="8"/>
        <v>0.04254639301954037</v>
      </c>
      <c r="K23" s="385">
        <f t="shared" si="9"/>
        <v>0.21273196509770187</v>
      </c>
      <c r="L23" s="41">
        <v>0.4755533694048205</v>
      </c>
      <c r="M23" s="385">
        <f t="shared" si="1"/>
        <v>1.1011654027823208</v>
      </c>
      <c r="N23" s="385">
        <f t="shared" si="2"/>
        <v>0.1931880211276079</v>
      </c>
      <c r="O23" s="385">
        <f t="shared" si="10"/>
        <v>66278.19060085824</v>
      </c>
      <c r="P23" s="385">
        <f t="shared" si="3"/>
        <v>12804.152486098226</v>
      </c>
      <c r="Q23" s="385">
        <f t="shared" si="4"/>
        <v>0.5244466305951795</v>
      </c>
      <c r="R23" s="385">
        <f t="shared" si="11"/>
        <v>267370.1905738001</v>
      </c>
      <c r="S23" s="385">
        <f t="shared" si="12"/>
        <v>33575.473144805524</v>
      </c>
      <c r="T23" s="385">
        <f t="shared" si="5"/>
        <v>300945.66371860565</v>
      </c>
      <c r="U23" s="385">
        <f t="shared" si="0"/>
        <v>732572.4205593194</v>
      </c>
      <c r="V23" s="395">
        <f t="shared" si="6"/>
        <v>11.052993660780976</v>
      </c>
      <c r="W23" s="385" t="s">
        <v>217</v>
      </c>
      <c r="X23" s="385"/>
      <c r="Y23" s="385"/>
      <c r="Z23" t="s">
        <v>237</v>
      </c>
      <c r="AE23" t="s">
        <v>238</v>
      </c>
      <c r="AF23" t="s">
        <v>239</v>
      </c>
      <c r="AM23" s="385"/>
      <c r="AN23" s="385"/>
      <c r="AS23" s="385"/>
      <c r="AT23" s="385"/>
      <c r="AU23" s="385"/>
      <c r="AV23" s="385"/>
      <c r="AW23" s="385"/>
      <c r="AX23" s="385"/>
    </row>
    <row r="24" spans="1:50" ht="21">
      <c r="A24" s="385"/>
      <c r="B24" s="385" t="s">
        <v>221</v>
      </c>
      <c r="C24" s="395">
        <v>4616</v>
      </c>
      <c r="D24" s="389">
        <v>312</v>
      </c>
      <c r="E24" s="395">
        <v>377</v>
      </c>
      <c r="F24" s="395">
        <v>381</v>
      </c>
      <c r="G24" s="397">
        <v>351</v>
      </c>
      <c r="H24" s="395">
        <v>314</v>
      </c>
      <c r="I24" s="385">
        <f t="shared" si="7"/>
        <v>1735</v>
      </c>
      <c r="J24" s="385">
        <f t="shared" si="8"/>
        <v>0.0751733102253033</v>
      </c>
      <c r="K24" s="385">
        <f t="shared" si="9"/>
        <v>0.37586655112651646</v>
      </c>
      <c r="L24" s="41">
        <v>0.48968865082022095</v>
      </c>
      <c r="M24" s="385">
        <f t="shared" si="1"/>
        <v>1.1840575843095935</v>
      </c>
      <c r="N24" s="385">
        <f t="shared" si="2"/>
        <v>0.31743941857834446</v>
      </c>
      <c r="O24" s="385">
        <f t="shared" si="10"/>
        <v>53474.03811476002</v>
      </c>
      <c r="P24" s="385">
        <f t="shared" si="3"/>
        <v>16974.767568185653</v>
      </c>
      <c r="Q24" s="385">
        <f t="shared" si="4"/>
        <v>0.510311349179779</v>
      </c>
      <c r="R24" s="385">
        <f t="shared" si="11"/>
        <v>182496.35273287183</v>
      </c>
      <c r="S24" s="385">
        <f t="shared" si="12"/>
        <v>43312.08269866988</v>
      </c>
      <c r="T24" s="385">
        <f t="shared" si="5"/>
        <v>225808.4354315417</v>
      </c>
      <c r="U24" s="385">
        <f>U25+T24</f>
        <v>431626.75684071373</v>
      </c>
      <c r="V24" s="395">
        <f t="shared" si="6"/>
        <v>8.071706795630517</v>
      </c>
      <c r="W24" s="385" t="s">
        <v>221</v>
      </c>
      <c r="X24" s="385"/>
      <c r="Y24" s="385"/>
      <c r="Z24" s="429" t="s">
        <v>205</v>
      </c>
      <c r="AA24" s="430" t="s">
        <v>195</v>
      </c>
      <c r="AB24" s="431" t="s">
        <v>196</v>
      </c>
      <c r="AC24" t="s">
        <v>206</v>
      </c>
      <c r="AF24" t="s">
        <v>202</v>
      </c>
      <c r="AM24" s="385"/>
      <c r="AN24" s="385"/>
      <c r="AP24" s="407"/>
      <c r="AS24" s="385"/>
      <c r="AT24" s="385"/>
      <c r="AU24" s="385"/>
      <c r="AV24" s="385"/>
      <c r="AW24" s="385"/>
      <c r="AX24" s="385"/>
    </row>
    <row r="25" spans="1:50" ht="14.25" thickBot="1">
      <c r="A25" s="385"/>
      <c r="B25" s="385" t="s">
        <v>233</v>
      </c>
      <c r="C25" s="427">
        <v>3373</v>
      </c>
      <c r="D25" s="391">
        <v>411</v>
      </c>
      <c r="E25" s="408">
        <v>405</v>
      </c>
      <c r="F25" s="408">
        <v>507</v>
      </c>
      <c r="G25" s="392">
        <v>495</v>
      </c>
      <c r="H25" s="408">
        <v>466</v>
      </c>
      <c r="I25" s="385">
        <f t="shared" si="7"/>
        <v>2284</v>
      </c>
      <c r="J25" s="385">
        <f t="shared" si="8"/>
        <v>0.1354284020160095</v>
      </c>
      <c r="K25" s="385">
        <f t="shared" si="9"/>
        <v>0.6771420100800475</v>
      </c>
      <c r="L25" s="385"/>
      <c r="M25" s="385"/>
      <c r="N25" s="385"/>
      <c r="O25" s="385">
        <f t="shared" si="10"/>
        <v>36499.270546574364</v>
      </c>
      <c r="P25" s="385">
        <f>O25</f>
        <v>36499.270546574364</v>
      </c>
      <c r="Q25" s="385"/>
      <c r="R25" s="385"/>
      <c r="S25" s="385">
        <f>0.91147312993792*T24</f>
        <v>205818.32140917203</v>
      </c>
      <c r="T25" s="385">
        <f>S25</f>
        <v>205818.32140917203</v>
      </c>
      <c r="U25" s="385">
        <f>T25</f>
        <v>205818.32140917203</v>
      </c>
      <c r="V25" s="408">
        <f t="shared" si="6"/>
        <v>5.638970815773991</v>
      </c>
      <c r="W25" s="385" t="s">
        <v>233</v>
      </c>
      <c r="X25" s="385"/>
      <c r="Y25" s="385"/>
      <c r="Z25" s="432" t="s">
        <v>210</v>
      </c>
      <c r="AA25" s="118">
        <v>388</v>
      </c>
      <c r="AB25" s="433">
        <v>415</v>
      </c>
      <c r="AC25">
        <f>AA25+AB25</f>
        <v>803</v>
      </c>
      <c r="AF25" s="403" t="s">
        <v>24</v>
      </c>
      <c r="AG25" t="s">
        <v>207</v>
      </c>
      <c r="AJ25" t="s">
        <v>208</v>
      </c>
      <c r="AM25" s="385"/>
      <c r="AN25" s="385"/>
      <c r="AS25" s="385"/>
      <c r="AT25" s="385"/>
      <c r="AU25" s="385"/>
      <c r="AV25" s="385"/>
      <c r="AW25" s="385"/>
      <c r="AX25" s="385"/>
    </row>
    <row r="26" spans="1:50" ht="13.5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432" t="s">
        <v>214</v>
      </c>
      <c r="AA26" s="118">
        <v>528</v>
      </c>
      <c r="AB26" s="433">
        <v>785</v>
      </c>
      <c r="AC26">
        <f aca="true" t="shared" si="14" ref="AC26:AC32">AA26+AB26</f>
        <v>1313</v>
      </c>
      <c r="AE26" s="118" t="s">
        <v>210</v>
      </c>
      <c r="AF26">
        <f>T55</f>
        <v>456262.1462624718</v>
      </c>
      <c r="AG26">
        <f>AD55*AF26</f>
        <v>446385.8271148124</v>
      </c>
      <c r="AJ26" t="s">
        <v>211</v>
      </c>
      <c r="AK26">
        <f>AG26+AG27+AG28+AG29+AG30</f>
        <v>1714821.2019397516</v>
      </c>
      <c r="AM26" s="385"/>
      <c r="AN26" s="385"/>
      <c r="AS26" s="385"/>
      <c r="AT26" s="385"/>
      <c r="AU26" s="385"/>
      <c r="AV26" s="385"/>
      <c r="AW26" s="385"/>
      <c r="AX26" s="385"/>
    </row>
    <row r="27" spans="1:50" ht="13.5">
      <c r="A27" s="385"/>
      <c r="B27" s="385"/>
      <c r="C27" s="385" t="s">
        <v>269</v>
      </c>
      <c r="D27" s="385"/>
      <c r="E27" s="385"/>
      <c r="F27" s="385"/>
      <c r="G27" s="385"/>
      <c r="H27" s="385"/>
      <c r="I27" s="385"/>
      <c r="J27" s="385"/>
      <c r="K27" s="385"/>
      <c r="L27" s="412" t="s">
        <v>265</v>
      </c>
      <c r="M27" s="385"/>
      <c r="N27" s="385"/>
      <c r="O27" s="385"/>
      <c r="P27" s="385"/>
      <c r="Q27" s="385"/>
      <c r="R27" s="385"/>
      <c r="S27" s="412" t="s">
        <v>268</v>
      </c>
      <c r="T27" s="385"/>
      <c r="U27" s="385"/>
      <c r="V27" s="385"/>
      <c r="W27" s="385"/>
      <c r="X27" s="385"/>
      <c r="Y27" s="385"/>
      <c r="Z27" s="432" t="s">
        <v>217</v>
      </c>
      <c r="AA27" s="118">
        <v>665</v>
      </c>
      <c r="AB27" s="433">
        <v>1446</v>
      </c>
      <c r="AC27">
        <f t="shared" si="14"/>
        <v>2111</v>
      </c>
      <c r="AE27" s="118" t="s">
        <v>214</v>
      </c>
      <c r="AF27">
        <f>T56</f>
        <v>434339.41305057314</v>
      </c>
      <c r="AG27">
        <f>AD56*AF27</f>
        <v>412970.87211019336</v>
      </c>
      <c r="AJ27" t="s">
        <v>215</v>
      </c>
      <c r="AK27">
        <f>AG27+AG28+AG29+AG30</f>
        <v>1268435.3748249393</v>
      </c>
      <c r="AM27" s="385"/>
      <c r="AN27" s="385"/>
      <c r="AS27" s="385"/>
      <c r="AT27" s="385"/>
      <c r="AU27" s="385"/>
      <c r="AV27" s="385"/>
      <c r="AW27" s="385"/>
      <c r="AX27" s="385"/>
    </row>
    <row r="28" spans="1:50" ht="13.5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432" t="s">
        <v>221</v>
      </c>
      <c r="AA28" s="118">
        <v>674</v>
      </c>
      <c r="AB28" s="433">
        <v>1947</v>
      </c>
      <c r="AC28">
        <f t="shared" si="14"/>
        <v>2621</v>
      </c>
      <c r="AE28" s="118" t="s">
        <v>217</v>
      </c>
      <c r="AF28">
        <f>T57</f>
        <v>400085.83320885326</v>
      </c>
      <c r="AG28">
        <f>AD57*AF28</f>
        <v>353328.8531054021</v>
      </c>
      <c r="AJ28" t="s">
        <v>218</v>
      </c>
      <c r="AK28">
        <f>AG28+AG29+AG30</f>
        <v>855464.5027147458</v>
      </c>
      <c r="AM28" s="385"/>
      <c r="AN28" s="385"/>
      <c r="AS28" s="385"/>
      <c r="AT28" s="385"/>
      <c r="AU28" s="385"/>
      <c r="AV28" s="385"/>
      <c r="AW28" s="385"/>
      <c r="AX28" s="385"/>
    </row>
    <row r="29" spans="1:50" ht="14.25" thickBot="1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434" t="s">
        <v>273</v>
      </c>
      <c r="AA29" s="435">
        <v>1069</v>
      </c>
      <c r="AB29" s="436">
        <v>3464</v>
      </c>
      <c r="AC29">
        <f t="shared" si="14"/>
        <v>4533</v>
      </c>
      <c r="AE29" s="118" t="s">
        <v>221</v>
      </c>
      <c r="AF29">
        <f>T58</f>
        <v>343938.71057251655</v>
      </c>
      <c r="AG29">
        <f>AF29*AD58</f>
        <v>262393.57303176034</v>
      </c>
      <c r="AJ29" t="s">
        <v>222</v>
      </c>
      <c r="AK29">
        <f>AG29+AG30</f>
        <v>502135.64960934385</v>
      </c>
      <c r="AM29" s="385"/>
      <c r="AN29" s="385"/>
      <c r="AS29" s="385"/>
      <c r="AT29" s="385"/>
      <c r="AU29" s="385"/>
      <c r="AV29" s="385"/>
      <c r="AW29" s="385"/>
      <c r="AX29" s="385"/>
    </row>
    <row r="30" spans="1:50" ht="13.5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118"/>
      <c r="AA30" s="118">
        <v>0</v>
      </c>
      <c r="AB30" s="118">
        <v>0</v>
      </c>
      <c r="AC30">
        <f t="shared" si="14"/>
        <v>0</v>
      </c>
      <c r="AE30" s="404" t="s">
        <v>224</v>
      </c>
      <c r="AF30">
        <f>T59</f>
        <v>461140.7844594148</v>
      </c>
      <c r="AG30">
        <f>AF30*AD64</f>
        <v>239742.07657758347</v>
      </c>
      <c r="AM30" s="385"/>
      <c r="AN30" s="385"/>
      <c r="AS30" s="385"/>
      <c r="AT30" s="385"/>
      <c r="AU30" s="385"/>
      <c r="AV30" s="385"/>
      <c r="AW30" s="385"/>
      <c r="AX30" s="385"/>
    </row>
    <row r="31" spans="1:51" ht="13.5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118"/>
      <c r="AA31" s="118">
        <v>0</v>
      </c>
      <c r="AB31" s="118">
        <v>0</v>
      </c>
      <c r="AC31">
        <f t="shared" si="14"/>
        <v>0</v>
      </c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</row>
    <row r="32" spans="1:51" ht="13.5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118"/>
      <c r="AA32" s="118">
        <v>0</v>
      </c>
      <c r="AB32" s="118">
        <v>0</v>
      </c>
      <c r="AC32">
        <f t="shared" si="14"/>
        <v>0</v>
      </c>
      <c r="AM32" s="385"/>
      <c r="AN32" s="385"/>
      <c r="AO32" s="385"/>
      <c r="AP32" s="385"/>
      <c r="AQ32" s="385"/>
      <c r="AR32" s="385"/>
      <c r="AT32" s="385"/>
      <c r="AU32" s="385"/>
      <c r="AV32" s="385"/>
      <c r="AW32" s="385"/>
      <c r="AX32" s="385"/>
      <c r="AY32" s="385"/>
    </row>
    <row r="33" spans="1:51" ht="13.5">
      <c r="A33" s="38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t="s">
        <v>206</v>
      </c>
      <c r="AA33">
        <f>AA25+AA26+AA27+AA28+AA29+AA30+AA31+AA32</f>
        <v>3324</v>
      </c>
      <c r="AB33">
        <f>AB25+AB26+AB27+AB28+AB29+AB30+AB31+AB32</f>
        <v>8057</v>
      </c>
      <c r="AC33">
        <f>AC25+AC26+AC27+AC28+AC29+AC30+AC31+AC32</f>
        <v>11381</v>
      </c>
      <c r="AT33" s="385"/>
      <c r="AU33" s="385"/>
      <c r="AV33" s="385"/>
      <c r="AW33" s="385"/>
      <c r="AX33" s="385"/>
      <c r="AY33" s="385"/>
    </row>
    <row r="34" spans="1:51" ht="13.5">
      <c r="A34" s="385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t="s">
        <v>233</v>
      </c>
      <c r="AA34">
        <f>AA29+AA30+AA31+AA32</f>
        <v>1069</v>
      </c>
      <c r="AB34">
        <f>AB29+AB30+AB31+AB32</f>
        <v>3464</v>
      </c>
      <c r="AC34">
        <f>AC29+AC30+AC31+AC32</f>
        <v>4533</v>
      </c>
      <c r="AV34" s="385"/>
      <c r="AW34" s="385"/>
      <c r="AX34" s="385"/>
      <c r="AY34" s="385"/>
    </row>
    <row r="35" spans="1:51" ht="13.5">
      <c r="A35" s="385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412" t="s">
        <v>266</v>
      </c>
      <c r="M35" s="385"/>
      <c r="N35" s="385"/>
      <c r="O35" s="385"/>
      <c r="P35" s="385"/>
      <c r="Q35" s="385"/>
      <c r="R35" s="385"/>
      <c r="S35" s="412" t="s">
        <v>267</v>
      </c>
      <c r="T35" s="385"/>
      <c r="U35" s="385"/>
      <c r="V35" s="385"/>
      <c r="W35" s="385"/>
      <c r="X35" s="385"/>
      <c r="Y35" s="385"/>
      <c r="AV35" s="385"/>
      <c r="AW35" s="385"/>
      <c r="AX35" s="385"/>
      <c r="AY35" s="385"/>
    </row>
    <row r="36" spans="1:51" ht="13.5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V36" s="385"/>
      <c r="AW36" s="385"/>
      <c r="AX36" s="385"/>
      <c r="AY36" s="385"/>
    </row>
    <row r="37" spans="1:51" ht="14.25" thickBot="1">
      <c r="A37" s="385"/>
      <c r="B37" s="385" t="s">
        <v>177</v>
      </c>
      <c r="C37" s="385"/>
      <c r="D37" s="385"/>
      <c r="E37" s="385"/>
      <c r="F37" s="385"/>
      <c r="G37" s="385"/>
      <c r="H37" s="385"/>
      <c r="I37" s="385"/>
      <c r="J37" s="385"/>
      <c r="K37" s="385" t="s">
        <v>176</v>
      </c>
      <c r="L37" s="385"/>
      <c r="M37" s="385"/>
      <c r="N37" s="385"/>
      <c r="O37" s="385" t="s">
        <v>23</v>
      </c>
      <c r="P37" s="385"/>
      <c r="Q37" s="385"/>
      <c r="R37" s="385"/>
      <c r="S37" s="385"/>
      <c r="T37" s="385" t="s">
        <v>24</v>
      </c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V37" s="385"/>
      <c r="AW37" s="385"/>
      <c r="AX37" s="385"/>
      <c r="AY37" s="385"/>
    </row>
    <row r="38" spans="1:51" ht="14.25" thickBot="1">
      <c r="A38" s="385"/>
      <c r="B38" s="385"/>
      <c r="C38" s="385"/>
      <c r="D38" s="386" t="s">
        <v>3</v>
      </c>
      <c r="E38" s="387"/>
      <c r="F38" s="387"/>
      <c r="G38" s="387"/>
      <c r="H38" s="388"/>
      <c r="I38" s="385" t="s">
        <v>178</v>
      </c>
      <c r="J38" s="385" t="s">
        <v>178</v>
      </c>
      <c r="K38" s="385">
        <v>2</v>
      </c>
      <c r="L38" s="385">
        <v>3</v>
      </c>
      <c r="M38" s="385">
        <v>4</v>
      </c>
      <c r="N38" s="385">
        <v>5</v>
      </c>
      <c r="O38" s="385">
        <v>2</v>
      </c>
      <c r="P38" s="385">
        <v>3</v>
      </c>
      <c r="Q38" s="385">
        <v>4</v>
      </c>
      <c r="R38" s="385">
        <v>5</v>
      </c>
      <c r="S38" s="385">
        <v>6</v>
      </c>
      <c r="T38" s="385">
        <v>7</v>
      </c>
      <c r="U38" s="385">
        <v>8</v>
      </c>
      <c r="V38" s="385">
        <v>9</v>
      </c>
      <c r="W38" s="385"/>
      <c r="X38" s="385"/>
      <c r="Y38" s="385"/>
      <c r="Z38" t="s">
        <v>240</v>
      </c>
      <c r="AE38" s="385"/>
      <c r="AG38" s="385"/>
      <c r="AH38" s="385"/>
      <c r="AI38" s="385"/>
      <c r="AJ38" s="385"/>
      <c r="AV38" s="385"/>
      <c r="AW38" s="385"/>
      <c r="AX38" s="385"/>
      <c r="AY38" s="385"/>
    </row>
    <row r="39" spans="1:51" ht="19.5" thickBot="1">
      <c r="A39" s="385"/>
      <c r="B39" s="385" t="s">
        <v>47</v>
      </c>
      <c r="C39" s="425" t="s">
        <v>181</v>
      </c>
      <c r="D39" s="425" t="s">
        <v>179</v>
      </c>
      <c r="E39" s="425" t="s">
        <v>180</v>
      </c>
      <c r="F39" s="425" t="s">
        <v>181</v>
      </c>
      <c r="G39" s="425" t="s">
        <v>270</v>
      </c>
      <c r="H39" s="424" t="s">
        <v>274</v>
      </c>
      <c r="I39" s="385" t="s">
        <v>4</v>
      </c>
      <c r="J39" s="385" t="s">
        <v>51</v>
      </c>
      <c r="K39" s="385"/>
      <c r="L39" s="385" t="s">
        <v>182</v>
      </c>
      <c r="M39" s="385"/>
      <c r="N39" s="385" t="s">
        <v>183</v>
      </c>
      <c r="O39" s="393" t="s">
        <v>184</v>
      </c>
      <c r="P39" s="385"/>
      <c r="Q39" s="385" t="s">
        <v>185</v>
      </c>
      <c r="R39" s="385"/>
      <c r="S39" s="385"/>
      <c r="T39" s="385" t="s">
        <v>11</v>
      </c>
      <c r="U39" s="385" t="s">
        <v>12</v>
      </c>
      <c r="V39" s="394" t="s">
        <v>13</v>
      </c>
      <c r="W39" s="385"/>
      <c r="X39" s="385"/>
      <c r="Y39" s="385"/>
      <c r="Z39" t="s">
        <v>241</v>
      </c>
      <c r="AE39" s="385"/>
      <c r="AG39" s="385"/>
      <c r="AH39" s="385"/>
      <c r="AI39" s="385"/>
      <c r="AJ39" s="385"/>
      <c r="AV39" s="385"/>
      <c r="AW39" s="385"/>
      <c r="AX39" s="385"/>
      <c r="AY39" s="385"/>
    </row>
    <row r="40" spans="1:51" ht="14.25" thickBot="1">
      <c r="A40" s="385"/>
      <c r="B40" s="385"/>
      <c r="C40" s="424" t="s">
        <v>187</v>
      </c>
      <c r="D40" s="424" t="s">
        <v>188</v>
      </c>
      <c r="E40" s="424" t="s">
        <v>189</v>
      </c>
      <c r="F40" s="424" t="s">
        <v>190</v>
      </c>
      <c r="G40" s="424" t="s">
        <v>191</v>
      </c>
      <c r="H40" s="426" t="s">
        <v>192</v>
      </c>
      <c r="I40" s="385"/>
      <c r="J40" s="385"/>
      <c r="K40" s="385"/>
      <c r="L40" s="389"/>
      <c r="M40" s="385"/>
      <c r="N40" s="385"/>
      <c r="O40" s="385"/>
      <c r="P40" s="385"/>
      <c r="Q40" s="385"/>
      <c r="R40" s="385"/>
      <c r="S40" s="385"/>
      <c r="T40" s="385"/>
      <c r="U40" s="385"/>
      <c r="V40" s="395"/>
      <c r="W40" s="385"/>
      <c r="X40" s="385"/>
      <c r="Y40" s="385"/>
      <c r="Z40" t="s">
        <v>205</v>
      </c>
      <c r="AA40" t="s">
        <v>242</v>
      </c>
      <c r="AB40" t="s">
        <v>243</v>
      </c>
      <c r="AC40" t="s">
        <v>244</v>
      </c>
      <c r="AD40" t="s">
        <v>245</v>
      </c>
      <c r="AE40" s="385"/>
      <c r="AG40" t="s">
        <v>246</v>
      </c>
      <c r="AH40" t="s">
        <v>247</v>
      </c>
      <c r="AV40" s="385"/>
      <c r="AW40" s="385"/>
      <c r="AX40" s="385"/>
      <c r="AY40" s="385"/>
    </row>
    <row r="41" spans="1:51" ht="14.25" thickBot="1">
      <c r="A41" s="385"/>
      <c r="B41" s="385" t="s">
        <v>194</v>
      </c>
      <c r="C41" s="395">
        <v>2733</v>
      </c>
      <c r="D41" s="386">
        <v>2</v>
      </c>
      <c r="E41" s="394">
        <v>7</v>
      </c>
      <c r="F41" s="387">
        <v>5</v>
      </c>
      <c r="G41" s="394">
        <v>6</v>
      </c>
      <c r="H41" s="388">
        <v>2</v>
      </c>
      <c r="I41" s="385">
        <f>SUM(D41:H41)</f>
        <v>22</v>
      </c>
      <c r="J41" s="385">
        <f>I41/C41/5</f>
        <v>0.0016099524332235638</v>
      </c>
      <c r="K41" s="385">
        <f>J41</f>
        <v>0.0016099524332235638</v>
      </c>
      <c r="L41" s="41">
        <v>0.8120805369127517</v>
      </c>
      <c r="M41" s="385">
        <f>K41*L41+1</f>
        <v>1.0013074110363762</v>
      </c>
      <c r="N41" s="385">
        <f>K41/M41</f>
        <v>0.001607850311980839</v>
      </c>
      <c r="O41" s="385">
        <v>100000</v>
      </c>
      <c r="P41" s="385">
        <f>N41*O41</f>
        <v>160.7850311980839</v>
      </c>
      <c r="Q41" s="385">
        <f>1-L41</f>
        <v>0.18791946308724827</v>
      </c>
      <c r="R41" s="385">
        <f>O41-P41</f>
        <v>99839.21496880191</v>
      </c>
      <c r="S41" s="385">
        <f>P41*Q41</f>
        <v>30.21463673521039</v>
      </c>
      <c r="T41" s="385">
        <f>R41+S41</f>
        <v>99869.42960553712</v>
      </c>
      <c r="U41" s="385">
        <f aca="true" t="shared" si="15" ref="U41:U57">U42+T41</f>
        <v>8492087.185684383</v>
      </c>
      <c r="V41" s="395">
        <f>U41/O41</f>
        <v>84.92087185684383</v>
      </c>
      <c r="W41" s="385" t="s">
        <v>194</v>
      </c>
      <c r="X41" s="385"/>
      <c r="Y41" s="385"/>
      <c r="Z41" t="s">
        <v>210</v>
      </c>
      <c r="AA41">
        <f aca="true" t="shared" si="16" ref="AA41:AA50">AA11</f>
        <v>16396</v>
      </c>
      <c r="AB41">
        <f aca="true" t="shared" si="17" ref="AB41:AB50">AA25</f>
        <v>388</v>
      </c>
      <c r="AC41">
        <f>AB41/AA41</f>
        <v>0.02366430836789461</v>
      </c>
      <c r="AD41">
        <f>1-AC41</f>
        <v>0.9763356916321054</v>
      </c>
      <c r="AE41" s="385"/>
      <c r="AH41" t="s">
        <v>248</v>
      </c>
      <c r="AV41" s="385"/>
      <c r="AW41" s="385"/>
      <c r="AX41" s="385"/>
      <c r="AY41" s="385"/>
    </row>
    <row r="42" spans="1:51" ht="14.25" thickBot="1">
      <c r="A42" s="385"/>
      <c r="B42" s="385" t="s">
        <v>197</v>
      </c>
      <c r="C42" s="395">
        <v>9729</v>
      </c>
      <c r="D42" s="396">
        <v>0</v>
      </c>
      <c r="E42" s="396">
        <v>2</v>
      </c>
      <c r="F42" s="396">
        <v>1</v>
      </c>
      <c r="G42" s="396">
        <v>1</v>
      </c>
      <c r="H42" s="395">
        <v>2</v>
      </c>
      <c r="I42" s="385">
        <f>SUM(D42:H42)</f>
        <v>6</v>
      </c>
      <c r="J42" s="385">
        <f>I42/C42/5</f>
        <v>0.00012334258402713535</v>
      </c>
      <c r="K42" s="385">
        <f>J42*4</f>
        <v>0.0004933703361085414</v>
      </c>
      <c r="L42" s="41">
        <v>0.6226851851851851</v>
      </c>
      <c r="M42" s="385">
        <f aca="true" t="shared" si="18" ref="M42:M58">K42*L42+1</f>
        <v>1.0003072143991045</v>
      </c>
      <c r="N42" s="385">
        <f aca="true" t="shared" si="19" ref="N42:N58">K42/M42</f>
        <v>0.0004932188121875282</v>
      </c>
      <c r="O42" s="385">
        <f>O41-P41</f>
        <v>99839.21496880191</v>
      </c>
      <c r="P42" s="385">
        <f aca="true" t="shared" si="20" ref="P42:P58">N42*O42</f>
        <v>49.24257901664777</v>
      </c>
      <c r="Q42" s="385">
        <f aca="true" t="shared" si="21" ref="Q42:Q58">1-L42</f>
        <v>0.3773148148148149</v>
      </c>
      <c r="R42" s="385">
        <f>(O42-P42)*4</f>
        <v>399159.88955914107</v>
      </c>
      <c r="S42" s="385">
        <f>P42*Q42*4</f>
        <v>74.31981833068137</v>
      </c>
      <c r="T42" s="385">
        <f aca="true" t="shared" si="22" ref="T42:T58">R42+S42</f>
        <v>399234.20937747177</v>
      </c>
      <c r="U42" s="385">
        <f t="shared" si="15"/>
        <v>8392217.756078845</v>
      </c>
      <c r="V42" s="395">
        <f aca="true" t="shared" si="23" ref="V42:V59">U42/O42</f>
        <v>84.0573291637086</v>
      </c>
      <c r="W42" s="385" t="s">
        <v>197</v>
      </c>
      <c r="X42" s="385"/>
      <c r="Y42" s="385"/>
      <c r="Z42" t="s">
        <v>214</v>
      </c>
      <c r="AA42">
        <f t="shared" si="16"/>
        <v>12122</v>
      </c>
      <c r="AB42">
        <f t="shared" si="17"/>
        <v>528</v>
      </c>
      <c r="AC42">
        <f aca="true" t="shared" si="24" ref="AC42:AC50">AB42/AA42</f>
        <v>0.043557168784029036</v>
      </c>
      <c r="AD42">
        <f aca="true" t="shared" si="25" ref="AD42:AD50">1-AC42</f>
        <v>0.956442831215971</v>
      </c>
      <c r="AE42" s="385"/>
      <c r="AG42" t="s">
        <v>195</v>
      </c>
      <c r="AH42" s="403" t="s">
        <v>23</v>
      </c>
      <c r="AI42" s="409" t="s">
        <v>249</v>
      </c>
      <c r="AV42" s="385"/>
      <c r="AW42" s="385"/>
      <c r="AX42" s="385"/>
      <c r="AY42" s="385"/>
    </row>
    <row r="43" spans="1:51" ht="13.5">
      <c r="A43" s="385"/>
      <c r="B43" s="385" t="s">
        <v>201</v>
      </c>
      <c r="C43" s="395">
        <v>11558</v>
      </c>
      <c r="D43" s="396">
        <v>1</v>
      </c>
      <c r="E43" s="396">
        <v>0</v>
      </c>
      <c r="F43" s="396">
        <v>1</v>
      </c>
      <c r="G43" s="396">
        <v>3</v>
      </c>
      <c r="H43" s="395">
        <v>0</v>
      </c>
      <c r="I43" s="385">
        <f aca="true" t="shared" si="26" ref="I43:I59">SUM(D43:H43)</f>
        <v>5</v>
      </c>
      <c r="J43" s="385">
        <f aca="true" t="shared" si="27" ref="J43:J59">I43/C43/5</f>
        <v>8.652015919709292E-05</v>
      </c>
      <c r="K43" s="385">
        <f>J43*5</f>
        <v>0.0004326007959854646</v>
      </c>
      <c r="L43" s="41">
        <v>0.532</v>
      </c>
      <c r="M43" s="385">
        <f t="shared" si="18"/>
        <v>1.0002301436234642</v>
      </c>
      <c r="N43" s="385">
        <f t="shared" si="19"/>
        <v>0.0004325012585786625</v>
      </c>
      <c r="O43" s="385">
        <f>O42-P42</f>
        <v>99789.97238978527</v>
      </c>
      <c r="P43" s="385">
        <f t="shared" si="20"/>
        <v>43.15928865211211</v>
      </c>
      <c r="Q43" s="385">
        <f t="shared" si="21"/>
        <v>0.46799999999999997</v>
      </c>
      <c r="R43" s="385">
        <f>(O43-P43)*5</f>
        <v>498734.0655056658</v>
      </c>
      <c r="S43" s="385">
        <f>P43*Q43*5</f>
        <v>100.99273544594233</v>
      </c>
      <c r="T43" s="385">
        <f t="shared" si="22"/>
        <v>498835.05824111175</v>
      </c>
      <c r="U43" s="385">
        <f t="shared" si="15"/>
        <v>7992983.546701373</v>
      </c>
      <c r="V43" s="395">
        <f t="shared" si="23"/>
        <v>80.09806351564391</v>
      </c>
      <c r="W43" s="385" t="s">
        <v>201</v>
      </c>
      <c r="X43" s="385"/>
      <c r="Y43" s="385"/>
      <c r="Z43" t="s">
        <v>217</v>
      </c>
      <c r="AA43">
        <f t="shared" si="16"/>
        <v>8137</v>
      </c>
      <c r="AB43">
        <f t="shared" si="17"/>
        <v>665</v>
      </c>
      <c r="AC43">
        <f t="shared" si="24"/>
        <v>0.0817254516406538</v>
      </c>
      <c r="AD43">
        <f t="shared" si="25"/>
        <v>0.9182745483593462</v>
      </c>
      <c r="AE43" s="385"/>
      <c r="AG43" t="s">
        <v>250</v>
      </c>
      <c r="AH43">
        <f>O21</f>
        <v>84224.93515440241</v>
      </c>
      <c r="AI43" s="401">
        <f>AK11/AH43</f>
        <v>15.99223760061237</v>
      </c>
      <c r="AJ43" s="409" t="s">
        <v>212</v>
      </c>
      <c r="AV43" s="385"/>
      <c r="AW43" s="385"/>
      <c r="AX43" s="385"/>
      <c r="AY43" s="385"/>
    </row>
    <row r="44" spans="1:51" ht="13.5">
      <c r="A44" s="385"/>
      <c r="B44" s="385" t="s">
        <v>204</v>
      </c>
      <c r="C44" s="395">
        <v>11596</v>
      </c>
      <c r="D44" s="396">
        <v>1</v>
      </c>
      <c r="E44" s="396">
        <v>0</v>
      </c>
      <c r="F44" s="396">
        <v>3</v>
      </c>
      <c r="G44" s="396">
        <v>1</v>
      </c>
      <c r="H44" s="395">
        <v>0</v>
      </c>
      <c r="I44" s="385">
        <f t="shared" si="26"/>
        <v>5</v>
      </c>
      <c r="J44" s="385">
        <f t="shared" si="27"/>
        <v>8.623663332183511E-05</v>
      </c>
      <c r="K44" s="385">
        <f aca="true" t="shared" si="28" ref="K44:K59">J44*5</f>
        <v>0.0004311831666091756</v>
      </c>
      <c r="L44" s="41">
        <v>0.48</v>
      </c>
      <c r="M44" s="385">
        <f t="shared" si="18"/>
        <v>1.0002069679199723</v>
      </c>
      <c r="N44" s="385">
        <f t="shared" si="19"/>
        <v>0.0004310939439922748</v>
      </c>
      <c r="O44" s="385">
        <f aca="true" t="shared" si="29" ref="O44:O59">O43-P43</f>
        <v>99746.81310113316</v>
      </c>
      <c r="P44" s="385">
        <f t="shared" si="20"/>
        <v>43.0002470604278</v>
      </c>
      <c r="Q44" s="385">
        <f t="shared" si="21"/>
        <v>0.52</v>
      </c>
      <c r="R44" s="385">
        <f aca="true" t="shared" si="30" ref="R44:R58">(O44-P44)*5</f>
        <v>498519.06427036365</v>
      </c>
      <c r="S44" s="385">
        <f aca="true" t="shared" si="31" ref="S44:S58">P44*Q44*5</f>
        <v>111.8006423571123</v>
      </c>
      <c r="T44" s="385">
        <f t="shared" si="22"/>
        <v>498630.86491272075</v>
      </c>
      <c r="U44" s="385">
        <f t="shared" si="15"/>
        <v>7494148.48846026</v>
      </c>
      <c r="V44" s="395">
        <f t="shared" si="23"/>
        <v>75.13170852748902</v>
      </c>
      <c r="W44" s="385" t="s">
        <v>204</v>
      </c>
      <c r="X44" s="385"/>
      <c r="Y44" s="385"/>
      <c r="Z44" t="s">
        <v>221</v>
      </c>
      <c r="AA44">
        <f t="shared" si="16"/>
        <v>4616</v>
      </c>
      <c r="AB44">
        <f t="shared" si="17"/>
        <v>674</v>
      </c>
      <c r="AC44">
        <f t="shared" si="24"/>
        <v>0.14601386481802425</v>
      </c>
      <c r="AD44">
        <f t="shared" si="25"/>
        <v>0.8539861351819757</v>
      </c>
      <c r="AE44" s="385"/>
      <c r="AG44" t="s">
        <v>251</v>
      </c>
      <c r="AH44">
        <f>O22</f>
        <v>76703.98338221134</v>
      </c>
      <c r="AI44" s="401">
        <f>AK12/AH44</f>
        <v>12.424142017381293</v>
      </c>
      <c r="AJ44" s="410" t="s">
        <v>252</v>
      </c>
      <c r="AV44" s="385"/>
      <c r="AW44" s="385"/>
      <c r="AX44" s="385"/>
      <c r="AY44" s="385"/>
    </row>
    <row r="45" spans="1:51" ht="13.5">
      <c r="A45" s="385"/>
      <c r="B45" s="385" t="s">
        <v>209</v>
      </c>
      <c r="C45" s="395">
        <v>14490</v>
      </c>
      <c r="D45" s="396">
        <v>2</v>
      </c>
      <c r="E45" s="396">
        <v>6</v>
      </c>
      <c r="F45" s="396">
        <v>3</v>
      </c>
      <c r="G45" s="396">
        <v>2</v>
      </c>
      <c r="H45" s="395">
        <v>1</v>
      </c>
      <c r="I45" s="385">
        <f t="shared" si="26"/>
        <v>14</v>
      </c>
      <c r="J45" s="385">
        <f t="shared" si="27"/>
        <v>0.0001932367149758454</v>
      </c>
      <c r="K45" s="385">
        <f t="shared" si="28"/>
        <v>0.000966183574879227</v>
      </c>
      <c r="L45" s="41">
        <v>0.43956043956043955</v>
      </c>
      <c r="M45" s="385">
        <f t="shared" si="18"/>
        <v>1.00042469607687</v>
      </c>
      <c r="N45" s="385">
        <f t="shared" si="19"/>
        <v>0.0009657734146988592</v>
      </c>
      <c r="O45" s="385">
        <f t="shared" si="29"/>
        <v>99703.81285407273</v>
      </c>
      <c r="P45" s="385">
        <f t="shared" si="20"/>
        <v>96.29129179857384</v>
      </c>
      <c r="Q45" s="385">
        <f t="shared" si="21"/>
        <v>0.5604395604395604</v>
      </c>
      <c r="R45" s="385">
        <f t="shared" si="30"/>
        <v>498037.60781137086</v>
      </c>
      <c r="S45" s="385">
        <f t="shared" si="31"/>
        <v>269.82724624875084</v>
      </c>
      <c r="T45" s="385">
        <f t="shared" si="22"/>
        <v>498307.4350576196</v>
      </c>
      <c r="U45" s="385">
        <f t="shared" si="15"/>
        <v>6995517.62354754</v>
      </c>
      <c r="V45" s="395">
        <f t="shared" si="23"/>
        <v>70.162989993033</v>
      </c>
      <c r="W45" s="385" t="s">
        <v>209</v>
      </c>
      <c r="X45" s="385"/>
      <c r="Y45" s="385"/>
      <c r="Z45" t="s">
        <v>233</v>
      </c>
      <c r="AA45">
        <f t="shared" si="16"/>
        <v>3373</v>
      </c>
      <c r="AB45">
        <f t="shared" si="17"/>
        <v>1069</v>
      </c>
      <c r="AC45">
        <f t="shared" si="24"/>
        <v>0.3169285502520012</v>
      </c>
      <c r="AD45">
        <f t="shared" si="25"/>
        <v>0.6830714497479988</v>
      </c>
      <c r="AE45" s="385"/>
      <c r="AG45" t="s">
        <v>253</v>
      </c>
      <c r="AH45">
        <f>O23</f>
        <v>66278.19060085824</v>
      </c>
      <c r="AI45" s="401">
        <f>AK13/AH45</f>
        <v>9.200260751827827</v>
      </c>
      <c r="AJ45" s="410" t="s">
        <v>254</v>
      </c>
      <c r="AV45" s="385"/>
      <c r="AW45" s="385"/>
      <c r="AX45" s="385"/>
      <c r="AY45" s="385"/>
    </row>
    <row r="46" spans="1:51" ht="14.25" thickBot="1">
      <c r="A46" s="385"/>
      <c r="B46" s="385" t="s">
        <v>213</v>
      </c>
      <c r="C46" s="395">
        <v>22244</v>
      </c>
      <c r="D46" s="396">
        <v>6</v>
      </c>
      <c r="E46" s="396">
        <v>1</v>
      </c>
      <c r="F46" s="396">
        <v>6</v>
      </c>
      <c r="G46" s="396">
        <v>8</v>
      </c>
      <c r="H46" s="395">
        <v>4</v>
      </c>
      <c r="I46" s="385">
        <f t="shared" si="26"/>
        <v>25</v>
      </c>
      <c r="J46" s="385">
        <f t="shared" si="27"/>
        <v>0.0002247797158784391</v>
      </c>
      <c r="K46" s="385">
        <f t="shared" si="28"/>
        <v>0.0011238985793921956</v>
      </c>
      <c r="L46" s="41">
        <v>0.47857142857142854</v>
      </c>
      <c r="M46" s="385">
        <f t="shared" si="18"/>
        <v>1.0005378657487092</v>
      </c>
      <c r="N46" s="385">
        <f t="shared" si="19"/>
        <v>0.0011232943978098967</v>
      </c>
      <c r="O46" s="385">
        <f t="shared" si="29"/>
        <v>99607.52156227417</v>
      </c>
      <c r="P46" s="385">
        <f t="shared" si="20"/>
        <v>111.88857095063106</v>
      </c>
      <c r="Q46" s="385">
        <f t="shared" si="21"/>
        <v>0.5214285714285715</v>
      </c>
      <c r="R46" s="385">
        <f t="shared" si="30"/>
        <v>497478.1649566177</v>
      </c>
      <c r="S46" s="385">
        <f t="shared" si="31"/>
        <v>291.7094885498596</v>
      </c>
      <c r="T46" s="385">
        <f t="shared" si="22"/>
        <v>497769.87444516754</v>
      </c>
      <c r="U46" s="385">
        <f t="shared" si="15"/>
        <v>6497210.18848992</v>
      </c>
      <c r="V46" s="395">
        <f t="shared" si="23"/>
        <v>65.22810814470365</v>
      </c>
      <c r="W46" s="385" t="s">
        <v>213</v>
      </c>
      <c r="X46" s="385"/>
      <c r="Y46" s="385"/>
      <c r="AA46">
        <f t="shared" si="16"/>
        <v>0</v>
      </c>
      <c r="AB46">
        <f t="shared" si="17"/>
        <v>0</v>
      </c>
      <c r="AC46" t="e">
        <f t="shared" si="24"/>
        <v>#DIV/0!</v>
      </c>
      <c r="AD46" t="e">
        <f t="shared" si="25"/>
        <v>#DIV/0!</v>
      </c>
      <c r="AE46" s="385"/>
      <c r="AG46" t="s">
        <v>255</v>
      </c>
      <c r="AH46">
        <f>O24</f>
        <v>53474.03811476002</v>
      </c>
      <c r="AI46" s="405">
        <f>AK14/AH46</f>
        <v>6.235285458333486</v>
      </c>
      <c r="AJ46" s="411" t="s">
        <v>256</v>
      </c>
      <c r="AV46" s="385"/>
      <c r="AW46" s="385"/>
      <c r="AX46" s="385"/>
      <c r="AY46" s="385"/>
    </row>
    <row r="47" spans="1:51" ht="13.5">
      <c r="A47" s="385"/>
      <c r="B47" s="385" t="s">
        <v>216</v>
      </c>
      <c r="C47" s="395">
        <v>28794</v>
      </c>
      <c r="D47" s="396">
        <v>9</v>
      </c>
      <c r="E47" s="396">
        <v>11</v>
      </c>
      <c r="F47" s="396">
        <v>5</v>
      </c>
      <c r="G47" s="396">
        <v>6</v>
      </c>
      <c r="H47" s="395">
        <v>15</v>
      </c>
      <c r="I47" s="385">
        <f t="shared" si="26"/>
        <v>46</v>
      </c>
      <c r="J47" s="385">
        <f t="shared" si="27"/>
        <v>0.0003195110092380357</v>
      </c>
      <c r="K47" s="385">
        <f t="shared" si="28"/>
        <v>0.0015975550461901785</v>
      </c>
      <c r="L47" s="41">
        <v>0.4822085889570552</v>
      </c>
      <c r="M47" s="385">
        <f t="shared" si="18"/>
        <v>1.0007703547646045</v>
      </c>
      <c r="N47" s="385">
        <f t="shared" si="19"/>
        <v>0.001596325309382237</v>
      </c>
      <c r="O47" s="385">
        <f t="shared" si="29"/>
        <v>99495.63299132354</v>
      </c>
      <c r="P47" s="385">
        <f t="shared" si="20"/>
        <v>158.82739711705605</v>
      </c>
      <c r="Q47" s="385">
        <f t="shared" si="21"/>
        <v>0.5177914110429448</v>
      </c>
      <c r="R47" s="385">
        <f t="shared" si="30"/>
        <v>496684.0279710324</v>
      </c>
      <c r="S47" s="385">
        <f t="shared" si="31"/>
        <v>411.19731032759296</v>
      </c>
      <c r="T47" s="385">
        <f t="shared" si="22"/>
        <v>497095.22528136004</v>
      </c>
      <c r="U47" s="385">
        <f t="shared" si="15"/>
        <v>5999440.314044753</v>
      </c>
      <c r="V47" s="395">
        <f t="shared" si="23"/>
        <v>60.298529027579846</v>
      </c>
      <c r="W47" s="385" t="s">
        <v>216</v>
      </c>
      <c r="X47" s="385"/>
      <c r="Y47" s="385"/>
      <c r="AA47">
        <f t="shared" si="16"/>
        <v>0</v>
      </c>
      <c r="AB47">
        <f t="shared" si="17"/>
        <v>0</v>
      </c>
      <c r="AC47" t="e">
        <f t="shared" si="24"/>
        <v>#DIV/0!</v>
      </c>
      <c r="AD47" t="e">
        <f t="shared" si="25"/>
        <v>#DIV/0!</v>
      </c>
      <c r="AE47" s="385"/>
      <c r="AV47" s="385"/>
      <c r="AW47" s="385"/>
      <c r="AX47" s="385"/>
      <c r="AY47" s="385"/>
    </row>
    <row r="48" spans="1:51" ht="13.5">
      <c r="A48" s="385"/>
      <c r="B48" s="385" t="s">
        <v>220</v>
      </c>
      <c r="C48" s="395">
        <v>25756</v>
      </c>
      <c r="D48" s="396">
        <v>9</v>
      </c>
      <c r="E48" s="396">
        <v>13</v>
      </c>
      <c r="F48" s="396">
        <v>8</v>
      </c>
      <c r="G48" s="396">
        <v>14</v>
      </c>
      <c r="H48" s="395">
        <v>11</v>
      </c>
      <c r="I48" s="385">
        <f t="shared" si="26"/>
        <v>55</v>
      </c>
      <c r="J48" s="385">
        <f t="shared" si="27"/>
        <v>0.0004270849510793601</v>
      </c>
      <c r="K48" s="385">
        <f t="shared" si="28"/>
        <v>0.0021354247553968006</v>
      </c>
      <c r="L48" s="41">
        <v>0.47247706422018354</v>
      </c>
      <c r="M48" s="385">
        <f t="shared" si="18"/>
        <v>1.001008939219293</v>
      </c>
      <c r="N48" s="385">
        <f t="shared" si="19"/>
        <v>0.002133272413193694</v>
      </c>
      <c r="O48" s="385">
        <f t="shared" si="29"/>
        <v>99336.80559420648</v>
      </c>
      <c r="P48" s="385">
        <f t="shared" si="20"/>
        <v>211.9124669889057</v>
      </c>
      <c r="Q48" s="385">
        <f t="shared" si="21"/>
        <v>0.5275229357798165</v>
      </c>
      <c r="R48" s="385">
        <f t="shared" si="30"/>
        <v>495624.46563608793</v>
      </c>
      <c r="S48" s="385">
        <f t="shared" si="31"/>
        <v>558.9434335716549</v>
      </c>
      <c r="T48" s="385">
        <f t="shared" si="22"/>
        <v>496183.4090696596</v>
      </c>
      <c r="U48" s="385">
        <f t="shared" si="15"/>
        <v>5502345.088763393</v>
      </c>
      <c r="V48" s="395">
        <f t="shared" si="23"/>
        <v>55.39079957171787</v>
      </c>
      <c r="W48" s="385" t="s">
        <v>220</v>
      </c>
      <c r="X48" s="385"/>
      <c r="Y48" s="385"/>
      <c r="AA48">
        <f t="shared" si="16"/>
        <v>0</v>
      </c>
      <c r="AB48">
        <f t="shared" si="17"/>
        <v>0</v>
      </c>
      <c r="AC48" t="e">
        <f t="shared" si="24"/>
        <v>#DIV/0!</v>
      </c>
      <c r="AD48" t="e">
        <f t="shared" si="25"/>
        <v>#DIV/0!</v>
      </c>
      <c r="AE48" s="385"/>
      <c r="AI48" s="385"/>
      <c r="AV48" s="385"/>
      <c r="AW48" s="385"/>
      <c r="AX48" s="385"/>
      <c r="AY48" s="385"/>
    </row>
    <row r="49" spans="1:51" ht="13.5">
      <c r="A49" s="385"/>
      <c r="B49" s="385" t="s">
        <v>223</v>
      </c>
      <c r="C49" s="395">
        <v>21305</v>
      </c>
      <c r="D49" s="396">
        <v>10</v>
      </c>
      <c r="E49" s="396">
        <v>18</v>
      </c>
      <c r="F49" s="396">
        <v>13</v>
      </c>
      <c r="G49" s="396">
        <v>15</v>
      </c>
      <c r="H49" s="395">
        <v>11</v>
      </c>
      <c r="I49" s="385">
        <f t="shared" si="26"/>
        <v>67</v>
      </c>
      <c r="J49" s="385">
        <f t="shared" si="27"/>
        <v>0.0006289603379488383</v>
      </c>
      <c r="K49" s="385">
        <f t="shared" si="28"/>
        <v>0.0031448016897441915</v>
      </c>
      <c r="L49" s="41">
        <v>0.4697068403908794</v>
      </c>
      <c r="M49" s="385">
        <f t="shared" si="18"/>
        <v>1.0014771348653457</v>
      </c>
      <c r="N49" s="385">
        <f t="shared" si="19"/>
        <v>0.00314016324513193</v>
      </c>
      <c r="O49" s="385">
        <f t="shared" si="29"/>
        <v>99124.89312721758</v>
      </c>
      <c r="P49" s="385">
        <f t="shared" si="20"/>
        <v>311.2683460757193</v>
      </c>
      <c r="Q49" s="385">
        <f t="shared" si="21"/>
        <v>0.5302931596091206</v>
      </c>
      <c r="R49" s="385">
        <f t="shared" si="30"/>
        <v>494068.1239057093</v>
      </c>
      <c r="S49" s="385">
        <f t="shared" si="31"/>
        <v>825.317373633992</v>
      </c>
      <c r="T49" s="385">
        <f t="shared" si="22"/>
        <v>494893.4412793433</v>
      </c>
      <c r="U49" s="385">
        <f t="shared" si="15"/>
        <v>5006161.679693734</v>
      </c>
      <c r="V49" s="395">
        <f t="shared" si="23"/>
        <v>50.503577070885626</v>
      </c>
      <c r="W49" s="385" t="s">
        <v>223</v>
      </c>
      <c r="X49" s="385"/>
      <c r="Y49" s="385"/>
      <c r="Z49" t="s">
        <v>206</v>
      </c>
      <c r="AA49">
        <f t="shared" si="16"/>
        <v>44644</v>
      </c>
      <c r="AB49">
        <f t="shared" si="17"/>
        <v>3324</v>
      </c>
      <c r="AC49">
        <f t="shared" si="24"/>
        <v>0.07445569393423529</v>
      </c>
      <c r="AD49">
        <f t="shared" si="25"/>
        <v>0.9255443060657647</v>
      </c>
      <c r="AE49" s="385"/>
      <c r="AI49" s="385"/>
      <c r="AV49" s="385"/>
      <c r="AW49" s="385"/>
      <c r="AX49" s="385"/>
      <c r="AY49" s="385"/>
    </row>
    <row r="50" spans="1:51" ht="13.5">
      <c r="A50" s="385"/>
      <c r="B50" s="385" t="s">
        <v>226</v>
      </c>
      <c r="C50" s="395">
        <v>18254</v>
      </c>
      <c r="D50" s="396">
        <v>17</v>
      </c>
      <c r="E50" s="396">
        <v>19</v>
      </c>
      <c r="F50" s="396">
        <v>16</v>
      </c>
      <c r="G50" s="396">
        <v>22</v>
      </c>
      <c r="H50" s="395">
        <v>26</v>
      </c>
      <c r="I50" s="385">
        <f t="shared" si="26"/>
        <v>100</v>
      </c>
      <c r="J50" s="385">
        <f t="shared" si="27"/>
        <v>0.0010956502684343159</v>
      </c>
      <c r="K50" s="385">
        <f t="shared" si="28"/>
        <v>0.005478251342171579</v>
      </c>
      <c r="L50" s="41">
        <v>0.4613733905579399</v>
      </c>
      <c r="M50" s="385">
        <f t="shared" si="18"/>
        <v>1.0025275193960663</v>
      </c>
      <c r="N50" s="385">
        <f t="shared" si="19"/>
        <v>0.0054644398644256055</v>
      </c>
      <c r="O50" s="385">
        <f t="shared" si="29"/>
        <v>98813.62478114186</v>
      </c>
      <c r="P50" s="385">
        <f t="shared" si="20"/>
        <v>539.9611104024655</v>
      </c>
      <c r="Q50" s="385">
        <f t="shared" si="21"/>
        <v>0.5386266094420601</v>
      </c>
      <c r="R50" s="385">
        <f t="shared" si="30"/>
        <v>491368.31835369696</v>
      </c>
      <c r="S50" s="385">
        <f t="shared" si="31"/>
        <v>1454.1871106332494</v>
      </c>
      <c r="T50" s="385">
        <f t="shared" si="22"/>
        <v>492822.5054643302</v>
      </c>
      <c r="U50" s="385">
        <f t="shared" si="15"/>
        <v>4511268.238414391</v>
      </c>
      <c r="V50" s="395">
        <f t="shared" si="23"/>
        <v>45.65431385000003</v>
      </c>
      <c r="W50" s="385" t="s">
        <v>226</v>
      </c>
      <c r="X50" s="385"/>
      <c r="Y50" s="385"/>
      <c r="Z50" t="s">
        <v>233</v>
      </c>
      <c r="AA50">
        <f t="shared" si="16"/>
        <v>3373</v>
      </c>
      <c r="AB50">
        <f t="shared" si="17"/>
        <v>1069</v>
      </c>
      <c r="AC50">
        <f t="shared" si="24"/>
        <v>0.3169285502520012</v>
      </c>
      <c r="AD50">
        <f t="shared" si="25"/>
        <v>0.6830714497479988</v>
      </c>
      <c r="AE50" s="385"/>
      <c r="AV50" s="385"/>
      <c r="AW50" s="385"/>
      <c r="AX50" s="385"/>
      <c r="AY50" s="385"/>
    </row>
    <row r="51" spans="1:51" ht="13.5">
      <c r="A51" s="385"/>
      <c r="B51" s="385" t="s">
        <v>227</v>
      </c>
      <c r="C51" s="395">
        <v>19623</v>
      </c>
      <c r="D51" s="396">
        <v>49</v>
      </c>
      <c r="E51" s="396">
        <v>30</v>
      </c>
      <c r="F51" s="396">
        <v>35</v>
      </c>
      <c r="G51" s="396">
        <v>24</v>
      </c>
      <c r="H51" s="395">
        <v>26</v>
      </c>
      <c r="I51" s="385">
        <f t="shared" si="26"/>
        <v>164</v>
      </c>
      <c r="J51" s="385">
        <f t="shared" si="27"/>
        <v>0.0016715079243744585</v>
      </c>
      <c r="K51" s="385">
        <f t="shared" si="28"/>
        <v>0.008357539621872292</v>
      </c>
      <c r="L51" s="41">
        <v>0.4626573426573427</v>
      </c>
      <c r="M51" s="385">
        <f t="shared" si="18"/>
        <v>1.0038666770726088</v>
      </c>
      <c r="N51" s="385">
        <f t="shared" si="19"/>
        <v>0.008325348188908753</v>
      </c>
      <c r="O51" s="385">
        <f t="shared" si="29"/>
        <v>98273.66367073939</v>
      </c>
      <c r="P51" s="385">
        <f t="shared" si="20"/>
        <v>818.1624678586181</v>
      </c>
      <c r="Q51" s="385">
        <f t="shared" si="21"/>
        <v>0.5373426573426573</v>
      </c>
      <c r="R51" s="385">
        <f t="shared" si="30"/>
        <v>487277.5060144038</v>
      </c>
      <c r="S51" s="385">
        <f t="shared" si="31"/>
        <v>2198.1679730858814</v>
      </c>
      <c r="T51" s="385">
        <f t="shared" si="22"/>
        <v>489475.6739874897</v>
      </c>
      <c r="U51" s="385">
        <f t="shared" si="15"/>
        <v>4018445.7329500606</v>
      </c>
      <c r="V51" s="395">
        <f t="shared" si="23"/>
        <v>40.890362512724124</v>
      </c>
      <c r="W51" s="385" t="s">
        <v>227</v>
      </c>
      <c r="X51" s="385"/>
      <c r="Y51" s="385"/>
      <c r="AE51" s="385"/>
      <c r="AV51" s="385"/>
      <c r="AW51" s="385"/>
      <c r="AX51" s="385"/>
      <c r="AY51" s="385"/>
    </row>
    <row r="52" spans="1:51" ht="13.5">
      <c r="A52" s="385"/>
      <c r="B52" s="385" t="s">
        <v>230</v>
      </c>
      <c r="C52" s="395">
        <v>26056</v>
      </c>
      <c r="D52" s="396">
        <v>42</v>
      </c>
      <c r="E52" s="396">
        <v>63</v>
      </c>
      <c r="F52" s="396">
        <v>53</v>
      </c>
      <c r="G52" s="396">
        <v>60</v>
      </c>
      <c r="H52" s="395">
        <v>59</v>
      </c>
      <c r="I52" s="385">
        <f t="shared" si="26"/>
        <v>277</v>
      </c>
      <c r="J52" s="385">
        <f t="shared" si="27"/>
        <v>0.0021261897451642616</v>
      </c>
      <c r="K52" s="385">
        <f t="shared" si="28"/>
        <v>0.010630948725821307</v>
      </c>
      <c r="L52" s="41">
        <v>0.4690941385435169</v>
      </c>
      <c r="M52" s="385">
        <f t="shared" si="18"/>
        <v>1.0049869157344395</v>
      </c>
      <c r="N52" s="385">
        <f t="shared" si="19"/>
        <v>0.010578196152984004</v>
      </c>
      <c r="O52" s="385">
        <f t="shared" si="29"/>
        <v>97455.50120288077</v>
      </c>
      <c r="P52" s="385">
        <f t="shared" si="20"/>
        <v>1030.9034079114413</v>
      </c>
      <c r="Q52" s="385">
        <f t="shared" si="21"/>
        <v>0.5309058614564831</v>
      </c>
      <c r="R52" s="385">
        <f t="shared" si="30"/>
        <v>482122.98897484667</v>
      </c>
      <c r="S52" s="385">
        <f t="shared" si="31"/>
        <v>2736.5633092782396</v>
      </c>
      <c r="T52" s="385">
        <f t="shared" si="22"/>
        <v>484859.5522841249</v>
      </c>
      <c r="U52" s="385">
        <f t="shared" si="15"/>
        <v>3528970.058962571</v>
      </c>
      <c r="V52" s="395">
        <f t="shared" si="23"/>
        <v>36.21109137406248</v>
      </c>
      <c r="W52" s="385" t="s">
        <v>230</v>
      </c>
      <c r="X52" s="385"/>
      <c r="Y52" s="385"/>
      <c r="Z52" t="s">
        <v>257</v>
      </c>
      <c r="AE52" s="385"/>
      <c r="AV52" s="385"/>
      <c r="AW52" s="385"/>
      <c r="AX52" s="385"/>
      <c r="AY52" s="385"/>
    </row>
    <row r="53" spans="1:51" ht="13.5">
      <c r="A53" s="385"/>
      <c r="B53" s="385" t="s">
        <v>231</v>
      </c>
      <c r="C53" s="395">
        <v>22440</v>
      </c>
      <c r="D53" s="396">
        <v>77</v>
      </c>
      <c r="E53" s="396">
        <v>85</v>
      </c>
      <c r="F53" s="396">
        <v>68</v>
      </c>
      <c r="G53" s="396">
        <v>60</v>
      </c>
      <c r="H53" s="395">
        <v>63</v>
      </c>
      <c r="I53" s="385">
        <f t="shared" si="26"/>
        <v>353</v>
      </c>
      <c r="J53" s="385">
        <f t="shared" si="27"/>
        <v>0.003146167557932264</v>
      </c>
      <c r="K53" s="385">
        <f t="shared" si="28"/>
        <v>0.01573083778966132</v>
      </c>
      <c r="L53" s="41">
        <v>0.4757796947577969</v>
      </c>
      <c r="M53" s="385">
        <f t="shared" si="18"/>
        <v>1.0074844132018494</v>
      </c>
      <c r="N53" s="385">
        <f t="shared" si="19"/>
        <v>0.015613976339016221</v>
      </c>
      <c r="O53" s="385">
        <f t="shared" si="29"/>
        <v>96424.59779496933</v>
      </c>
      <c r="P53" s="385">
        <f t="shared" si="20"/>
        <v>1505.5713884698068</v>
      </c>
      <c r="Q53" s="385">
        <f t="shared" si="21"/>
        <v>0.5242203052422031</v>
      </c>
      <c r="R53" s="385">
        <f t="shared" si="30"/>
        <v>474595.13203249767</v>
      </c>
      <c r="S53" s="385">
        <f t="shared" si="31"/>
        <v>3946.2554641378483</v>
      </c>
      <c r="T53" s="385">
        <f t="shared" si="22"/>
        <v>478541.3874966355</v>
      </c>
      <c r="U53" s="385">
        <f t="shared" si="15"/>
        <v>3044110.506678446</v>
      </c>
      <c r="V53" s="395">
        <f t="shared" si="23"/>
        <v>31.569854334795718</v>
      </c>
      <c r="W53" s="385" t="s">
        <v>231</v>
      </c>
      <c r="X53" s="385"/>
      <c r="Y53" s="385"/>
      <c r="Z53" t="s">
        <v>258</v>
      </c>
      <c r="AE53" s="385"/>
      <c r="AV53" s="385"/>
      <c r="AW53" s="385"/>
      <c r="AX53" s="385"/>
      <c r="AY53" s="385"/>
    </row>
    <row r="54" spans="1:51" ht="13.5">
      <c r="A54" s="385"/>
      <c r="B54" s="385" t="s">
        <v>232</v>
      </c>
      <c r="C54" s="395">
        <v>20373</v>
      </c>
      <c r="D54" s="396">
        <v>92</v>
      </c>
      <c r="E54" s="396">
        <v>84</v>
      </c>
      <c r="F54" s="396">
        <v>88</v>
      </c>
      <c r="G54" s="396">
        <v>100</v>
      </c>
      <c r="H54" s="395">
        <v>86</v>
      </c>
      <c r="I54" s="385">
        <f t="shared" si="26"/>
        <v>450</v>
      </c>
      <c r="J54" s="385">
        <f t="shared" si="27"/>
        <v>0.004417611544691504</v>
      </c>
      <c r="K54" s="385">
        <f t="shared" si="28"/>
        <v>0.022088057723457517</v>
      </c>
      <c r="L54" s="41">
        <v>0.4618764302059497</v>
      </c>
      <c r="M54" s="385">
        <f t="shared" si="18"/>
        <v>1.0102019532514934</v>
      </c>
      <c r="N54" s="385">
        <f t="shared" si="19"/>
        <v>0.02186499209624733</v>
      </c>
      <c r="O54" s="385">
        <f t="shared" si="29"/>
        <v>94919.02640649953</v>
      </c>
      <c r="P54" s="385">
        <f t="shared" si="20"/>
        <v>2075.403762161604</v>
      </c>
      <c r="Q54" s="385">
        <f t="shared" si="21"/>
        <v>0.5381235697940503</v>
      </c>
      <c r="R54" s="385">
        <f t="shared" si="30"/>
        <v>464218.11322168965</v>
      </c>
      <c r="S54" s="385">
        <f t="shared" si="31"/>
        <v>5584.118406292022</v>
      </c>
      <c r="T54" s="385">
        <f t="shared" si="22"/>
        <v>469802.23162798164</v>
      </c>
      <c r="U54" s="385">
        <f t="shared" si="15"/>
        <v>2565569.119181811</v>
      </c>
      <c r="V54" s="395">
        <f t="shared" si="23"/>
        <v>27.029029018845215</v>
      </c>
      <c r="W54" s="385" t="s">
        <v>232</v>
      </c>
      <c r="X54" s="385"/>
      <c r="Y54" s="385"/>
      <c r="Z54" t="s">
        <v>205</v>
      </c>
      <c r="AA54" t="s">
        <v>259</v>
      </c>
      <c r="AB54" t="s">
        <v>260</v>
      </c>
      <c r="AC54" t="s">
        <v>244</v>
      </c>
      <c r="AD54" t="s">
        <v>261</v>
      </c>
      <c r="AE54" s="385"/>
      <c r="AV54" s="385"/>
      <c r="AW54" s="385"/>
      <c r="AX54" s="385"/>
      <c r="AY54" s="385"/>
    </row>
    <row r="55" spans="1:51" ht="13.5">
      <c r="A55" s="385"/>
      <c r="B55" s="385" t="s">
        <v>210</v>
      </c>
      <c r="C55" s="395">
        <v>19172</v>
      </c>
      <c r="D55" s="396">
        <v>122</v>
      </c>
      <c r="E55" s="396">
        <v>137</v>
      </c>
      <c r="F55" s="396">
        <v>155</v>
      </c>
      <c r="G55" s="396">
        <v>162</v>
      </c>
      <c r="H55" s="395">
        <v>146</v>
      </c>
      <c r="I55" s="385">
        <f t="shared" si="26"/>
        <v>722</v>
      </c>
      <c r="J55" s="385">
        <f t="shared" si="27"/>
        <v>0.007531817233465471</v>
      </c>
      <c r="K55" s="385">
        <f t="shared" si="28"/>
        <v>0.037659086167327355</v>
      </c>
      <c r="L55" s="41">
        <v>0.46302959953569356</v>
      </c>
      <c r="M55" s="385">
        <f t="shared" si="18"/>
        <v>1.0174372715869378</v>
      </c>
      <c r="N55" s="385">
        <f t="shared" si="19"/>
        <v>0.0370136687725121</v>
      </c>
      <c r="O55" s="385">
        <f t="shared" si="29"/>
        <v>92843.62264433793</v>
      </c>
      <c r="P55" s="385">
        <f t="shared" si="20"/>
        <v>3436.483096197628</v>
      </c>
      <c r="Q55" s="385">
        <f t="shared" si="21"/>
        <v>0.5369704004643064</v>
      </c>
      <c r="R55" s="385">
        <f t="shared" si="30"/>
        <v>447035.6977407015</v>
      </c>
      <c r="S55" s="385">
        <f t="shared" si="31"/>
        <v>9226.4485217703</v>
      </c>
      <c r="T55" s="385">
        <f t="shared" si="22"/>
        <v>456262.1462624718</v>
      </c>
      <c r="U55" s="385">
        <f t="shared" si="15"/>
        <v>2095766.8875538295</v>
      </c>
      <c r="V55" s="395">
        <f t="shared" si="23"/>
        <v>22.573083943333614</v>
      </c>
      <c r="W55" s="385" t="s">
        <v>210</v>
      </c>
      <c r="X55" s="385"/>
      <c r="Y55" s="385"/>
      <c r="Z55" t="s">
        <v>210</v>
      </c>
      <c r="AA55">
        <f aca="true" t="shared" si="32" ref="AA55:AA64">AB11</f>
        <v>19172</v>
      </c>
      <c r="AB55">
        <f aca="true" t="shared" si="33" ref="AB55:AB64">AB25</f>
        <v>415</v>
      </c>
      <c r="AC55">
        <f>AB55/AA55</f>
        <v>0.02164615063634467</v>
      </c>
      <c r="AD55">
        <f>1-AC55</f>
        <v>0.9783538493636553</v>
      </c>
      <c r="AE55" s="385"/>
      <c r="AG55" t="s">
        <v>262</v>
      </c>
      <c r="AH55" t="s">
        <v>263</v>
      </c>
      <c r="AV55" s="385"/>
      <c r="AW55" s="385"/>
      <c r="AX55" s="385"/>
      <c r="AY55" s="385"/>
    </row>
    <row r="56" spans="1:51" ht="14.25" thickBot="1">
      <c r="A56" s="385"/>
      <c r="B56" s="385" t="s">
        <v>214</v>
      </c>
      <c r="C56" s="395">
        <v>15956</v>
      </c>
      <c r="D56" s="396">
        <v>185</v>
      </c>
      <c r="E56" s="396">
        <v>204</v>
      </c>
      <c r="F56" s="396">
        <v>230</v>
      </c>
      <c r="G56" s="396">
        <v>197</v>
      </c>
      <c r="H56" s="395">
        <v>198</v>
      </c>
      <c r="I56" s="385">
        <f t="shared" si="26"/>
        <v>1014</v>
      </c>
      <c r="J56" s="385">
        <f t="shared" si="27"/>
        <v>0.012709952369014791</v>
      </c>
      <c r="K56" s="385">
        <f t="shared" si="28"/>
        <v>0.06354976184507395</v>
      </c>
      <c r="L56" s="41">
        <v>0.4599742125621661</v>
      </c>
      <c r="M56" s="385">
        <f t="shared" si="18"/>
        <v>1.0292312516632012</v>
      </c>
      <c r="N56" s="385">
        <f t="shared" si="19"/>
        <v>0.0617448816700618</v>
      </c>
      <c r="O56" s="385">
        <f t="shared" si="29"/>
        <v>89407.1395481403</v>
      </c>
      <c r="P56" s="385">
        <f t="shared" si="20"/>
        <v>5520.433251858625</v>
      </c>
      <c r="Q56" s="385">
        <f t="shared" si="21"/>
        <v>0.5400257874378339</v>
      </c>
      <c r="R56" s="385">
        <f t="shared" si="30"/>
        <v>419433.53148140834</v>
      </c>
      <c r="S56" s="385">
        <f t="shared" si="31"/>
        <v>14905.88156916478</v>
      </c>
      <c r="T56" s="385">
        <f t="shared" si="22"/>
        <v>434339.41305057314</v>
      </c>
      <c r="U56" s="385">
        <f t="shared" si="15"/>
        <v>1639504.7412913577</v>
      </c>
      <c r="V56" s="395">
        <f t="shared" si="23"/>
        <v>18.33751476199039</v>
      </c>
      <c r="W56" s="385" t="s">
        <v>214</v>
      </c>
      <c r="X56" s="385"/>
      <c r="Y56" s="385"/>
      <c r="Z56" t="s">
        <v>214</v>
      </c>
      <c r="AA56">
        <f t="shared" si="32"/>
        <v>15956</v>
      </c>
      <c r="AB56">
        <f t="shared" si="33"/>
        <v>785</v>
      </c>
      <c r="AC56">
        <f aca="true" t="shared" si="34" ref="AC56:AC64">AB56/AA56</f>
        <v>0.04919779393331662</v>
      </c>
      <c r="AD56">
        <f aca="true" t="shared" si="35" ref="AD56:AD64">1-AC56</f>
        <v>0.9508022060666834</v>
      </c>
      <c r="AE56" s="385"/>
      <c r="AH56" t="s">
        <v>248</v>
      </c>
      <c r="AV56" s="385"/>
      <c r="AW56" s="385"/>
      <c r="AX56" s="385"/>
      <c r="AY56" s="385"/>
    </row>
    <row r="57" spans="1:51" ht="14.25" thickBot="1">
      <c r="A57" s="385"/>
      <c r="B57" s="385" t="s">
        <v>217</v>
      </c>
      <c r="C57" s="395">
        <v>12373</v>
      </c>
      <c r="D57" s="396">
        <v>232</v>
      </c>
      <c r="E57" s="396">
        <v>242</v>
      </c>
      <c r="F57" s="396">
        <v>288</v>
      </c>
      <c r="G57" s="396">
        <v>301</v>
      </c>
      <c r="H57" s="395">
        <v>254</v>
      </c>
      <c r="I57" s="385">
        <f t="shared" si="26"/>
        <v>1317</v>
      </c>
      <c r="J57" s="385">
        <f t="shared" si="27"/>
        <v>0.02128828901640669</v>
      </c>
      <c r="K57" s="385">
        <f t="shared" si="28"/>
        <v>0.10644144508203346</v>
      </c>
      <c r="L57" s="41">
        <v>0.4543236767588761</v>
      </c>
      <c r="M57" s="385">
        <f t="shared" si="18"/>
        <v>1.0483588686891974</v>
      </c>
      <c r="N57" s="385">
        <f t="shared" si="19"/>
        <v>0.10153149676228829</v>
      </c>
      <c r="O57" s="385">
        <f t="shared" si="29"/>
        <v>83886.70629628167</v>
      </c>
      <c r="P57" s="385">
        <f t="shared" si="20"/>
        <v>8517.14284871995</v>
      </c>
      <c r="Q57" s="385">
        <f t="shared" si="21"/>
        <v>0.5456763232411239</v>
      </c>
      <c r="R57" s="385">
        <f t="shared" si="30"/>
        <v>376847.8172378086</v>
      </c>
      <c r="S57" s="385">
        <f t="shared" si="31"/>
        <v>23238.015971044675</v>
      </c>
      <c r="T57" s="385">
        <f t="shared" si="22"/>
        <v>400085.83320885326</v>
      </c>
      <c r="U57" s="385">
        <f t="shared" si="15"/>
        <v>1205165.3282407846</v>
      </c>
      <c r="V57" s="395">
        <f t="shared" si="23"/>
        <v>14.366582995692182</v>
      </c>
      <c r="W57" s="385" t="s">
        <v>217</v>
      </c>
      <c r="X57" s="385"/>
      <c r="Y57" s="385"/>
      <c r="Z57" t="s">
        <v>217</v>
      </c>
      <c r="AA57">
        <f t="shared" si="32"/>
        <v>12373</v>
      </c>
      <c r="AB57">
        <f t="shared" si="33"/>
        <v>1446</v>
      </c>
      <c r="AC57">
        <f t="shared" si="34"/>
        <v>0.11686737250464721</v>
      </c>
      <c r="AD57">
        <f t="shared" si="35"/>
        <v>0.8831326274953528</v>
      </c>
      <c r="AE57" s="385"/>
      <c r="AG57" t="s">
        <v>196</v>
      </c>
      <c r="AH57" s="403" t="s">
        <v>23</v>
      </c>
      <c r="AI57" s="409" t="s">
        <v>249</v>
      </c>
      <c r="AJ57" s="118"/>
      <c r="AV57" s="385"/>
      <c r="AW57" s="385"/>
      <c r="AX57" s="385"/>
      <c r="AY57" s="385"/>
    </row>
    <row r="58" spans="1:51" ht="13.5">
      <c r="A58" s="385"/>
      <c r="B58" s="385" t="s">
        <v>221</v>
      </c>
      <c r="C58" s="395">
        <v>8212</v>
      </c>
      <c r="D58" s="396">
        <v>315</v>
      </c>
      <c r="E58" s="396">
        <v>361</v>
      </c>
      <c r="F58" s="396">
        <v>341</v>
      </c>
      <c r="G58" s="396">
        <v>331</v>
      </c>
      <c r="H58" s="395">
        <v>341</v>
      </c>
      <c r="I58" s="385">
        <f t="shared" si="26"/>
        <v>1689</v>
      </c>
      <c r="J58" s="385">
        <f t="shared" si="27"/>
        <v>0.04113492450073064</v>
      </c>
      <c r="K58" s="385">
        <f t="shared" si="28"/>
        <v>0.2056746225036532</v>
      </c>
      <c r="L58" s="41">
        <v>0.46521566025215666</v>
      </c>
      <c r="M58" s="385">
        <f t="shared" si="18"/>
        <v>1.0956830553051502</v>
      </c>
      <c r="N58" s="385">
        <f t="shared" si="19"/>
        <v>0.1877136107086847</v>
      </c>
      <c r="O58" s="385">
        <f t="shared" si="29"/>
        <v>75369.56344756173</v>
      </c>
      <c r="P58" s="385">
        <f t="shared" si="20"/>
        <v>14147.892892279113</v>
      </c>
      <c r="Q58" s="385">
        <f t="shared" si="21"/>
        <v>0.5347843397478433</v>
      </c>
      <c r="R58" s="385">
        <f t="shared" si="30"/>
        <v>306108.3527764131</v>
      </c>
      <c r="S58" s="385">
        <f t="shared" si="31"/>
        <v>37830.35779610345</v>
      </c>
      <c r="T58" s="385">
        <f t="shared" si="22"/>
        <v>343938.71057251655</v>
      </c>
      <c r="U58" s="385">
        <f>U59+T58</f>
        <v>805079.4950319313</v>
      </c>
      <c r="V58" s="395">
        <f t="shared" si="23"/>
        <v>10.681758765818834</v>
      </c>
      <c r="W58" s="385" t="s">
        <v>221</v>
      </c>
      <c r="X58" s="385"/>
      <c r="Y58" s="385"/>
      <c r="Z58" t="s">
        <v>221</v>
      </c>
      <c r="AA58">
        <f t="shared" si="32"/>
        <v>8212</v>
      </c>
      <c r="AB58">
        <f t="shared" si="33"/>
        <v>1947</v>
      </c>
      <c r="AC58">
        <f t="shared" si="34"/>
        <v>0.2370920603994155</v>
      </c>
      <c r="AD58">
        <f t="shared" si="35"/>
        <v>0.7629079396005845</v>
      </c>
      <c r="AE58" s="385"/>
      <c r="AG58" t="s">
        <v>250</v>
      </c>
      <c r="AH58">
        <f>O55</f>
        <v>92843.62264433793</v>
      </c>
      <c r="AI58" s="410">
        <f>AK26/AH58</f>
        <v>18.469994525190256</v>
      </c>
      <c r="AJ58" s="409" t="s">
        <v>212</v>
      </c>
      <c r="AV58" s="385"/>
      <c r="AW58" s="385"/>
      <c r="AX58" s="385"/>
      <c r="AY58" s="385"/>
    </row>
    <row r="59" spans="1:51" ht="14.25" thickBot="1">
      <c r="A59" s="385"/>
      <c r="B59" s="385" t="s">
        <v>233</v>
      </c>
      <c r="C59" s="408">
        <v>7215</v>
      </c>
      <c r="D59" s="390">
        <v>621</v>
      </c>
      <c r="E59" s="390">
        <v>646</v>
      </c>
      <c r="F59" s="390">
        <v>785</v>
      </c>
      <c r="G59" s="390">
        <v>743</v>
      </c>
      <c r="H59" s="408">
        <v>731</v>
      </c>
      <c r="I59" s="385">
        <f t="shared" si="26"/>
        <v>3526</v>
      </c>
      <c r="J59" s="385">
        <f t="shared" si="27"/>
        <v>0.09774081774081775</v>
      </c>
      <c r="K59" s="385">
        <f t="shared" si="28"/>
        <v>0.48870408870408877</v>
      </c>
      <c r="L59" s="385"/>
      <c r="M59" s="385"/>
      <c r="N59" s="385"/>
      <c r="O59" s="385">
        <f t="shared" si="29"/>
        <v>61221.67055528262</v>
      </c>
      <c r="P59" s="385">
        <f>O59</f>
        <v>61221.67055528262</v>
      </c>
      <c r="Q59" s="385"/>
      <c r="R59" s="385"/>
      <c r="S59" s="385">
        <f>1.34076441611299*T58</f>
        <v>461140.7844594148</v>
      </c>
      <c r="T59" s="385">
        <f>S59</f>
        <v>461140.7844594148</v>
      </c>
      <c r="U59" s="385">
        <f>T59</f>
        <v>461140.7844594148</v>
      </c>
      <c r="V59" s="408">
        <f t="shared" si="23"/>
        <v>7.532312991083914</v>
      </c>
      <c r="W59" s="385" t="s">
        <v>233</v>
      </c>
      <c r="X59" s="385"/>
      <c r="Y59" s="385"/>
      <c r="Z59" t="s">
        <v>233</v>
      </c>
      <c r="AA59">
        <f t="shared" si="32"/>
        <v>7215</v>
      </c>
      <c r="AB59">
        <f t="shared" si="33"/>
        <v>3464</v>
      </c>
      <c r="AC59">
        <f t="shared" si="34"/>
        <v>0.4801108801108801</v>
      </c>
      <c r="AD59">
        <f t="shared" si="35"/>
        <v>0.5198891198891199</v>
      </c>
      <c r="AE59" s="385"/>
      <c r="AG59" t="s">
        <v>251</v>
      </c>
      <c r="AH59">
        <f>O56</f>
        <v>89407.1395481403</v>
      </c>
      <c r="AI59" s="410">
        <f>AK27/AH59</f>
        <v>14.187182156095757</v>
      </c>
      <c r="AJ59" s="410" t="s">
        <v>252</v>
      </c>
      <c r="AV59" s="385"/>
      <c r="AW59" s="385"/>
      <c r="AX59" s="385"/>
      <c r="AY59" s="385"/>
    </row>
    <row r="60" spans="1:51" ht="13.5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AA60">
        <f t="shared" si="32"/>
        <v>0</v>
      </c>
      <c r="AB60">
        <f t="shared" si="33"/>
        <v>0</v>
      </c>
      <c r="AC60" t="e">
        <f t="shared" si="34"/>
        <v>#DIV/0!</v>
      </c>
      <c r="AD60" t="e">
        <f t="shared" si="35"/>
        <v>#DIV/0!</v>
      </c>
      <c r="AE60" s="385"/>
      <c r="AG60" t="s">
        <v>253</v>
      </c>
      <c r="AH60">
        <f>O57</f>
        <v>83886.70629628167</v>
      </c>
      <c r="AI60" s="410">
        <f>AK28/AH60</f>
        <v>10.197855422923725</v>
      </c>
      <c r="AJ60" s="410" t="s">
        <v>254</v>
      </c>
      <c r="AV60" s="385"/>
      <c r="AW60" s="385"/>
      <c r="AX60" s="385"/>
      <c r="AY60" s="385"/>
    </row>
    <row r="61" spans="1:51" ht="14.25" thickBot="1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T61" s="385"/>
      <c r="U61" s="385"/>
      <c r="V61" s="385"/>
      <c r="W61" s="385"/>
      <c r="X61" s="385"/>
      <c r="Y61" s="385"/>
      <c r="AA61">
        <f t="shared" si="32"/>
        <v>0</v>
      </c>
      <c r="AB61">
        <f t="shared" si="33"/>
        <v>0</v>
      </c>
      <c r="AC61" t="e">
        <f t="shared" si="34"/>
        <v>#DIV/0!</v>
      </c>
      <c r="AD61" t="e">
        <f t="shared" si="35"/>
        <v>#DIV/0!</v>
      </c>
      <c r="AE61" s="385"/>
      <c r="AG61" t="s">
        <v>255</v>
      </c>
      <c r="AH61">
        <f>O58</f>
        <v>75369.56344756173</v>
      </c>
      <c r="AI61" s="411">
        <f>AK29/AH61</f>
        <v>6.6623133615296055</v>
      </c>
      <c r="AJ61" s="411" t="s">
        <v>256</v>
      </c>
      <c r="AV61" s="385"/>
      <c r="AW61" s="385"/>
      <c r="AX61" s="385"/>
      <c r="AY61" s="385"/>
    </row>
    <row r="62" spans="1:51" ht="13.5">
      <c r="A62" s="385"/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AA62">
        <f t="shared" si="32"/>
        <v>0</v>
      </c>
      <c r="AB62">
        <f t="shared" si="33"/>
        <v>0</v>
      </c>
      <c r="AC62" t="e">
        <f t="shared" si="34"/>
        <v>#DIV/0!</v>
      </c>
      <c r="AD62" t="e">
        <f t="shared" si="35"/>
        <v>#DIV/0!</v>
      </c>
      <c r="AE62" s="385"/>
      <c r="AV62" s="385"/>
      <c r="AW62" s="385"/>
      <c r="AX62" s="385"/>
      <c r="AY62" s="385"/>
    </row>
    <row r="63" spans="1:51" ht="13.5">
      <c r="A63" s="385"/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Z63" t="s">
        <v>206</v>
      </c>
      <c r="AA63">
        <f t="shared" si="32"/>
        <v>62928</v>
      </c>
      <c r="AB63">
        <f t="shared" si="33"/>
        <v>8057</v>
      </c>
      <c r="AC63">
        <f t="shared" si="34"/>
        <v>0.128035214848716</v>
      </c>
      <c r="AD63">
        <f t="shared" si="35"/>
        <v>0.871964785151284</v>
      </c>
      <c r="AE63" s="385"/>
      <c r="AV63" s="385"/>
      <c r="AW63" s="385"/>
      <c r="AX63" s="385"/>
      <c r="AY63" s="385"/>
    </row>
    <row r="64" spans="1:51" ht="13.5">
      <c r="A64" s="385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Z64" t="s">
        <v>233</v>
      </c>
      <c r="AA64">
        <f t="shared" si="32"/>
        <v>7215</v>
      </c>
      <c r="AB64">
        <f t="shared" si="33"/>
        <v>3464</v>
      </c>
      <c r="AC64">
        <f t="shared" si="34"/>
        <v>0.4801108801108801</v>
      </c>
      <c r="AD64">
        <f t="shared" si="35"/>
        <v>0.5198891198891199</v>
      </c>
      <c r="AV64" s="385"/>
      <c r="AW64" s="385"/>
      <c r="AX64" s="385"/>
      <c r="AY64" s="385"/>
    </row>
    <row r="65" spans="1:51" ht="13.5">
      <c r="A65" s="385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</row>
    <row r="66" spans="1:51" ht="13.5">
      <c r="A66" s="385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 t="s">
        <v>264</v>
      </c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</row>
    <row r="67" spans="1:51" ht="13.5">
      <c r="A67" s="385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5"/>
    </row>
    <row r="68" spans="1:51" ht="13.5">
      <c r="A68" s="385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  <c r="AX68" s="385"/>
      <c r="AY68" s="385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健康寿命計算ワークシート</dc:title>
  <dc:subject/>
  <dc:creator>切明義孝</dc:creator>
  <cp:keywords/>
  <dc:description>永見宏行世田谷保健所長が作成された生命表計算ワークシートを利用しています。</dc:description>
  <cp:lastModifiedBy> </cp:lastModifiedBy>
  <dcterms:created xsi:type="dcterms:W3CDTF">1997-01-08T22:48:59Z</dcterms:created>
  <dcterms:modified xsi:type="dcterms:W3CDTF">2003-02-04T03:31:58Z</dcterms:modified>
  <cp:category/>
  <cp:version/>
  <cp:contentType/>
  <cp:contentStatus/>
</cp:coreProperties>
</file>