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6740" windowHeight="9400"/>
  </bookViews>
  <sheets>
    <sheet name="必ずお読みください" sheetId="17" r:id="rId1"/>
    <sheet name="シミュレーター" sheetId="15" r:id="rId2"/>
    <sheet name="計算シート" sheetId="18" state="hidden" r:id="rId3"/>
  </sheets>
  <definedNames>
    <definedName name="kanki">#REF!</definedName>
    <definedName name="kankikaisuu">#REF!</definedName>
    <definedName name="katsudou">#REF!</definedName>
    <definedName name="どのデータを用いますか？">計算シート!$E$52:$E$54</definedName>
    <definedName name="換気のタイプ">計算シート!$D$52:$D$54</definedName>
    <definedName name="換気装置あり">#REF!</definedName>
    <definedName name="換気装置なし">#REF!</definedName>
    <definedName name="換気量は分かりますか？">計算シート!$A$52:$A$53</definedName>
    <definedName name="建物のタイプ">計算シート!$B$52:$B$56</definedName>
    <definedName name="部屋のタイプ">計算シート!$C$52:$C$60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5" l="1"/>
  <c r="P25" i="15"/>
  <c r="M25" i="15"/>
  <c r="C22" i="15" l="1"/>
  <c r="L22" i="15" s="1"/>
  <c r="E5" i="18"/>
  <c r="P18" i="15"/>
  <c r="C21" i="15"/>
  <c r="L14" i="15" l="1"/>
  <c r="P22" i="15"/>
  <c r="Q25" i="15" s="1"/>
  <c r="Q26" i="15" s="1"/>
  <c r="E10" i="18" s="1"/>
  <c r="C24" i="15"/>
  <c r="C25" i="15" s="1"/>
  <c r="E2" i="18"/>
  <c r="B13" i="18"/>
  <c r="B8" i="18"/>
  <c r="B9" i="18" s="1"/>
  <c r="B7" i="18"/>
  <c r="B4" i="18"/>
  <c r="B3" i="18"/>
  <c r="B2" i="18"/>
  <c r="E8" i="18" l="1"/>
  <c r="E6" i="18"/>
  <c r="E3" i="18" s="1"/>
  <c r="E7" i="18" l="1"/>
  <c r="E4" i="18"/>
  <c r="B15" i="18" l="1"/>
  <c r="B6" i="18"/>
  <c r="B5" i="18"/>
  <c r="E9" i="18" l="1"/>
  <c r="H2" i="18" s="1"/>
  <c r="H3" i="18" s="1"/>
  <c r="I35" i="15" s="1"/>
  <c r="K28" i="15" l="1"/>
  <c r="K39" i="15"/>
  <c r="K44" i="15" l="1"/>
  <c r="K35" i="15" l="1"/>
</calcChain>
</file>

<file path=xl/sharedStrings.xml><?xml version="1.0" encoding="utf-8"?>
<sst xmlns="http://schemas.openxmlformats.org/spreadsheetml/2006/main" count="162" uniqueCount="128">
  <si>
    <t>換気回数</t>
    <rPh sb="0" eb="2">
      <t>カンキ</t>
    </rPh>
    <rPh sb="2" eb="4">
      <t>カイスウ</t>
    </rPh>
    <phoneticPr fontId="1"/>
  </si>
  <si>
    <t>活動状態の区分</t>
  </si>
  <si>
    <t>軽度の動き</t>
  </si>
  <si>
    <t>標準時</t>
  </si>
  <si>
    <t>ごく軽度の動き</t>
  </si>
  <si>
    <t>一般木造建築（和室）</t>
  </si>
  <si>
    <t>一般木造建築（洋室）</t>
  </si>
  <si>
    <t>古い木造建築</t>
  </si>
  <si>
    <t>大型の換気扇や排風機（作業室等）</t>
  </si>
  <si>
    <t>○注意事項</t>
    <rPh sb="1" eb="3">
      <t>チュウイ</t>
    </rPh>
    <rPh sb="3" eb="5">
      <t>ジコウ</t>
    </rPh>
    <phoneticPr fontId="1"/>
  </si>
  <si>
    <t>※バージョンが古い場合、正しく動作しない場合があります。</t>
    <phoneticPr fontId="1"/>
  </si>
  <si>
    <t>※ほかの3密（「人が密集する場所」および「密接した近距離での会話」）については、別途対策を検討してください。</t>
    <rPh sb="5" eb="6">
      <t>ミツ</t>
    </rPh>
    <rPh sb="45" eb="47">
      <t>ケントウ</t>
    </rPh>
    <phoneticPr fontId="1"/>
  </si>
  <si>
    <t>○免責事項</t>
    <rPh sb="1" eb="5">
      <t>メンセキジコウ</t>
    </rPh>
    <phoneticPr fontId="1"/>
  </si>
  <si>
    <t>上記を承諾のうえ、</t>
    <rPh sb="0" eb="2">
      <t>ジョウキ</t>
    </rPh>
    <rPh sb="3" eb="5">
      <t>ショウダク</t>
    </rPh>
    <phoneticPr fontId="1"/>
  </si>
  <si>
    <t>こちらをクリック</t>
    <phoneticPr fontId="1"/>
  </si>
  <si>
    <t>具体例</t>
    <rPh sb="0" eb="2">
      <t>グタイ</t>
    </rPh>
    <rPh sb="2" eb="3">
      <t>レイ</t>
    </rPh>
    <phoneticPr fontId="1"/>
  </si>
  <si>
    <t>換気シミュレーター　ver.1.0.</t>
    <rPh sb="0" eb="2">
      <t>カンキ</t>
    </rPh>
    <phoneticPr fontId="1"/>
  </si>
  <si>
    <t>■『3つの密（3密）』のうち「換気の悪い密閉空間」のみを対象としています。</t>
    <rPh sb="8" eb="9">
      <t>ミツ</t>
    </rPh>
    <rPh sb="28" eb="30">
      <t>タイショウ</t>
    </rPh>
    <phoneticPr fontId="1"/>
  </si>
  <si>
    <t>■換気シミュレーターは、Microsoft EXCEL 2010以降のバージョンでご使用ください。</t>
    <rPh sb="1" eb="3">
      <t>カンキ</t>
    </rPh>
    <rPh sb="32" eb="34">
      <t>イコウ</t>
    </rPh>
    <rPh sb="42" eb="44">
      <t>シヨウ</t>
    </rPh>
    <phoneticPr fontId="1"/>
  </si>
  <si>
    <t>※使用する者の全責任の元において使用すること。</t>
    <phoneticPr fontId="1"/>
  </si>
  <si>
    <t>■使用者は、著作権法及び関連法規を遵守するとともに、営利目的の個人、法人、団体等が、利益を得る目的で配布、
　 または他の製品と合わせて配布することは禁止します。</t>
    <phoneticPr fontId="1"/>
  </si>
  <si>
    <t>ppm</t>
    <phoneticPr fontId="1"/>
  </si>
  <si>
    <t>換気状態は</t>
    <rPh sb="0" eb="2">
      <t>カンキ</t>
    </rPh>
    <rPh sb="2" eb="4">
      <t>ジョウタイ</t>
    </rPh>
    <phoneticPr fontId="1"/>
  </si>
  <si>
    <t>CO2濃度</t>
    <rPh sb="3" eb="5">
      <t>ノウド</t>
    </rPh>
    <phoneticPr fontId="1"/>
  </si>
  <si>
    <t>0ppm</t>
    <phoneticPr fontId="1"/>
  </si>
  <si>
    <t>1000ppm</t>
    <phoneticPr fontId="1"/>
  </si>
  <si>
    <t>1500ppm</t>
    <phoneticPr fontId="1"/>
  </si>
  <si>
    <t>2000ppm</t>
    <phoneticPr fontId="1"/>
  </si>
  <si>
    <t>2500ppm</t>
    <phoneticPr fontId="1"/>
  </si>
  <si>
    <t>3000ppm</t>
    <phoneticPr fontId="1"/>
  </si>
  <si>
    <t>室内の状況</t>
    <rPh sb="0" eb="2">
      <t>シツナイ</t>
    </rPh>
    <rPh sb="3" eb="5">
      <t>ジョウキョウ</t>
    </rPh>
    <phoneticPr fontId="1"/>
  </si>
  <si>
    <t>選択項目</t>
    <rPh sb="0" eb="2">
      <t>センタク</t>
    </rPh>
    <rPh sb="2" eb="4">
      <t>コウモク</t>
    </rPh>
    <phoneticPr fontId="1"/>
  </si>
  <si>
    <t>手入力項目</t>
    <rPh sb="0" eb="3">
      <t>テニュウリョク</t>
    </rPh>
    <rPh sb="3" eb="5">
      <t>コウモク</t>
    </rPh>
    <phoneticPr fontId="1"/>
  </si>
  <si>
    <t>下記に室内あるいは建物の状況を入力・選択してください。</t>
    <rPh sb="0" eb="2">
      <t>カキ</t>
    </rPh>
    <rPh sb="3" eb="5">
      <t>シツナイ</t>
    </rPh>
    <rPh sb="9" eb="11">
      <t>タテモノ</t>
    </rPh>
    <rPh sb="12" eb="14">
      <t>ジョウキョウ</t>
    </rPh>
    <rPh sb="15" eb="17">
      <t>ニュウリョク</t>
    </rPh>
    <rPh sb="18" eb="20">
      <t>センタク</t>
    </rPh>
    <phoneticPr fontId="1"/>
  </si>
  <si>
    <t>■詳細については、日本産業衛生学会産業衛生技術部会ホームページをご確認ください。</t>
    <rPh sb="1" eb="3">
      <t>ショウサイ</t>
    </rPh>
    <rPh sb="9" eb="11">
      <t>ニホン</t>
    </rPh>
    <rPh sb="11" eb="13">
      <t>サンギョウ</t>
    </rPh>
    <rPh sb="13" eb="15">
      <t>エイセイ</t>
    </rPh>
    <rPh sb="15" eb="17">
      <t>ガッカイ</t>
    </rPh>
    <rPh sb="17" eb="19">
      <t>サンギョウ</t>
    </rPh>
    <rPh sb="19" eb="21">
      <t>エイセイ</t>
    </rPh>
    <rPh sb="21" eb="23">
      <t>ギジュツ</t>
    </rPh>
    <rPh sb="23" eb="25">
      <t>ブカイ</t>
    </rPh>
    <rPh sb="33" eb="35">
      <t>カクニン</t>
    </rPh>
    <phoneticPr fontId="1"/>
  </si>
  <si>
    <t>■換気シミュレーターは、公益社団法人日本産業衛生学会内産業衛生技術部会が作成したものであり、著作権は
   公益社団法人日本産業衛生学会が有しています。</t>
    <rPh sb="1" eb="3">
      <t>カンキ</t>
    </rPh>
    <rPh sb="36" eb="38">
      <t>サクセイ</t>
    </rPh>
    <rPh sb="46" eb="49">
      <t>チョサクケン</t>
    </rPh>
    <rPh sb="69" eb="70">
      <t>ユウ</t>
    </rPh>
    <phoneticPr fontId="1"/>
  </si>
  <si>
    <t>■行政や専門家会議などによる緊急事態宣言，指示，提言等により，職場での勤務，集会，イベントの開催等の
　　自粛要請がある場合は，それらに従ってください。</t>
    <phoneticPr fontId="1"/>
  </si>
  <si>
    <t>■本シミュレーターは，それら自粛要請等が該当しない場合に限り使用してください。</t>
    <phoneticPr fontId="1"/>
  </si>
  <si>
    <t>予測CO2濃度</t>
    <rPh sb="0" eb="2">
      <t>ヨソク</t>
    </rPh>
    <rPh sb="5" eb="7">
      <t>ノウド</t>
    </rPh>
    <phoneticPr fontId="1"/>
  </si>
  <si>
    <t>3500ppm</t>
    <phoneticPr fontId="1"/>
  </si>
  <si>
    <t>■見積り結果は、換気のシミュレーションに基づいており、諸条件により実際の換気状況と異なる結果となる場合があります。</t>
    <rPh sb="1" eb="3">
      <t>ミツモ</t>
    </rPh>
    <rPh sb="4" eb="6">
      <t>ケッカ</t>
    </rPh>
    <rPh sb="8" eb="10">
      <t>カンキ</t>
    </rPh>
    <rPh sb="20" eb="21">
      <t>モト</t>
    </rPh>
    <rPh sb="27" eb="30">
      <t>ショジョウケン</t>
    </rPh>
    <rPh sb="33" eb="35">
      <t>ジッサイ</t>
    </rPh>
    <rPh sb="36" eb="38">
      <t>カンキ</t>
    </rPh>
    <rPh sb="38" eb="40">
      <t>ジョウキョウ</t>
    </rPh>
    <rPh sb="41" eb="42">
      <t>コト</t>
    </rPh>
    <rPh sb="44" eb="46">
      <t>ケッカ</t>
    </rPh>
    <rPh sb="49" eb="51">
      <t>バアイ</t>
    </rPh>
    <phoneticPr fontId="1"/>
  </si>
  <si>
    <t>見積り結果</t>
    <rPh sb="0" eb="2">
      <t>ミツモ</t>
    </rPh>
    <rPh sb="3" eb="5">
      <t>ケッカ</t>
    </rPh>
    <phoneticPr fontId="1"/>
  </si>
  <si>
    <t>■ある条件で「見積り結果」が出た時，換気装置の設定を強める（例：弱から強），在室人数を減らすなど条件を
　　変えて，見積りを再度行うことができます。</t>
    <rPh sb="7" eb="9">
      <t>ミツモ</t>
    </rPh>
    <phoneticPr fontId="1"/>
  </si>
  <si>
    <t>○基礎情報</t>
    <rPh sb="1" eb="3">
      <t>キソ</t>
    </rPh>
    <rPh sb="3" eb="5">
      <t>ジョウホウ</t>
    </rPh>
    <phoneticPr fontId="1"/>
  </si>
  <si>
    <t>床の縦長さ[m]</t>
    <rPh sb="0" eb="1">
      <t>ユカ</t>
    </rPh>
    <rPh sb="2" eb="4">
      <t>タテナガ</t>
    </rPh>
    <phoneticPr fontId="1"/>
  </si>
  <si>
    <t>天井の高さ[m]</t>
    <rPh sb="0" eb="2">
      <t>テンジョウ</t>
    </rPh>
    <rPh sb="3" eb="4">
      <t>タカ</t>
    </rPh>
    <phoneticPr fontId="1"/>
  </si>
  <si>
    <t>在室人数[人]</t>
    <rPh sb="0" eb="2">
      <t>ザイシツ</t>
    </rPh>
    <rPh sb="2" eb="4">
      <t>ニンズウ</t>
    </rPh>
    <rPh sb="5" eb="6">
      <t>ヒト</t>
    </rPh>
    <phoneticPr fontId="1"/>
  </si>
  <si>
    <t>床面積[m2]</t>
    <rPh sb="0" eb="3">
      <t>ユカメンセキ</t>
    </rPh>
    <phoneticPr fontId="1"/>
  </si>
  <si>
    <t>部屋容積[m3]</t>
    <rPh sb="0" eb="2">
      <t>ヘヤ</t>
    </rPh>
    <rPh sb="2" eb="4">
      <t>ヨウセキ</t>
    </rPh>
    <phoneticPr fontId="1"/>
  </si>
  <si>
    <t>活動状態</t>
    <rPh sb="0" eb="2">
      <t>カツドウ</t>
    </rPh>
    <rPh sb="2" eb="4">
      <t>ジョウタイ</t>
    </rPh>
    <phoneticPr fontId="1"/>
  </si>
  <si>
    <t>床の横長さ[m]</t>
    <rPh sb="0" eb="1">
      <t>ユカ</t>
    </rPh>
    <rPh sb="2" eb="4">
      <t>ヨコナガ</t>
    </rPh>
    <phoneticPr fontId="1"/>
  </si>
  <si>
    <t>○活動状態</t>
    <rPh sb="1" eb="3">
      <t>カツドウ</t>
    </rPh>
    <rPh sb="3" eb="5">
      <t>ジョウタイ</t>
    </rPh>
    <phoneticPr fontId="1"/>
  </si>
  <si>
    <t>ｋ</t>
  </si>
  <si>
    <t>運動など（軽い～激しい）</t>
  </si>
  <si>
    <t>一般的な事務作業（着席）</t>
  </si>
  <si>
    <t>換気の有無</t>
    <rPh sb="0" eb="2">
      <t>カンキ</t>
    </rPh>
    <rPh sb="3" eb="5">
      <t>ウム</t>
    </rPh>
    <phoneticPr fontId="1"/>
  </si>
  <si>
    <t>○二酸化炭素濃度</t>
    <rPh sb="1" eb="4">
      <t>ニサンカ</t>
    </rPh>
    <rPh sb="4" eb="6">
      <t>タンソ</t>
    </rPh>
    <rPh sb="6" eb="8">
      <t>ノウド</t>
    </rPh>
    <phoneticPr fontId="1"/>
  </si>
  <si>
    <t>呼気中CO2濃度[%]</t>
    <rPh sb="0" eb="3">
      <t>コキチュウ</t>
    </rPh>
    <rPh sb="6" eb="8">
      <t>ノウド</t>
    </rPh>
    <phoneticPr fontId="1"/>
  </si>
  <si>
    <t>呼気中CO2濃度[ppm]</t>
    <rPh sb="0" eb="3">
      <t>コキチュウ</t>
    </rPh>
    <rPh sb="6" eb="8">
      <t>ノウド</t>
    </rPh>
    <phoneticPr fontId="1"/>
  </si>
  <si>
    <t>外気のCO2濃度[ppm]</t>
    <rPh sb="0" eb="2">
      <t>ガイキ</t>
    </rPh>
    <rPh sb="6" eb="8">
      <t>ノウド</t>
    </rPh>
    <phoneticPr fontId="1"/>
  </si>
  <si>
    <t>平静時の呼気発生量[L/min]</t>
    <phoneticPr fontId="1"/>
  </si>
  <si>
    <t>平静時の呼気発生量[m3/h]</t>
    <phoneticPr fontId="1"/>
  </si>
  <si>
    <t>○部屋の状況</t>
    <rPh sb="1" eb="3">
      <t>ヘヤ</t>
    </rPh>
    <rPh sb="4" eb="6">
      <t>ジョウキョウ</t>
    </rPh>
    <phoneticPr fontId="1"/>
  </si>
  <si>
    <t>部屋のタイプ</t>
    <rPh sb="0" eb="2">
      <t>ヘヤ</t>
    </rPh>
    <phoneticPr fontId="1"/>
  </si>
  <si>
    <t>換気回数[回/h]</t>
    <rPh sb="0" eb="2">
      <t>カンキ</t>
    </rPh>
    <rPh sb="2" eb="4">
      <t>カイスウ</t>
    </rPh>
    <rPh sb="5" eb="6">
      <t>カイ</t>
    </rPh>
    <phoneticPr fontId="1"/>
  </si>
  <si>
    <t>CO2発生量（G）[m3/h]</t>
    <rPh sb="3" eb="5">
      <t>ハッセイ</t>
    </rPh>
    <rPh sb="5" eb="6">
      <t>リョウ</t>
    </rPh>
    <phoneticPr fontId="1"/>
  </si>
  <si>
    <t>呼吸量係数（k）</t>
    <rPh sb="0" eb="2">
      <t>コキュウ</t>
    </rPh>
    <rPh sb="2" eb="3">
      <t>リョウ</t>
    </rPh>
    <rPh sb="3" eb="5">
      <t>ケイスウ</t>
    </rPh>
    <phoneticPr fontId="1"/>
  </si>
  <si>
    <t>換気量（Q）[m3/h]</t>
    <rPh sb="0" eb="2">
      <t>カンキ</t>
    </rPh>
    <rPh sb="2" eb="3">
      <t>リョウ</t>
    </rPh>
    <phoneticPr fontId="1"/>
  </si>
  <si>
    <t>定員[人]</t>
    <rPh sb="0" eb="2">
      <t>テイイン</t>
    </rPh>
    <rPh sb="3" eb="4">
      <t>ヒト</t>
    </rPh>
    <phoneticPr fontId="1"/>
  </si>
  <si>
    <t>換気のタイプ</t>
    <rPh sb="0" eb="2">
      <t>カンキ</t>
    </rPh>
    <phoneticPr fontId="1"/>
  </si>
  <si>
    <t>建物のタイプ</t>
    <rPh sb="0" eb="2">
      <t>タテモノ</t>
    </rPh>
    <phoneticPr fontId="1"/>
  </si>
  <si>
    <t>コンクリート建築</t>
  </si>
  <si>
    <t>○建物のタイプ別換気回数</t>
    <rPh sb="1" eb="3">
      <t>タテモノ</t>
    </rPh>
    <rPh sb="7" eb="8">
      <t>ベツ</t>
    </rPh>
    <rPh sb="8" eb="10">
      <t>カンキ</t>
    </rPh>
    <rPh sb="10" eb="12">
      <t>カイスウ</t>
    </rPh>
    <phoneticPr fontId="1"/>
  </si>
  <si>
    <t>弱いまたは設定「弱」</t>
  </si>
  <si>
    <t>一般的な換気または設定「強」</t>
  </si>
  <si>
    <t>○換気のタイプ別換気回数</t>
    <rPh sb="1" eb="3">
      <t>カンキ</t>
    </rPh>
    <rPh sb="7" eb="8">
      <t>ベツ</t>
    </rPh>
    <rPh sb="8" eb="10">
      <t>カンキ</t>
    </rPh>
    <rPh sb="10" eb="12">
      <t>カイスウ</t>
    </rPh>
    <phoneticPr fontId="1"/>
  </si>
  <si>
    <t>必要換気量</t>
    <rPh sb="0" eb="5">
      <t>ヒツヨウカンキリョウ</t>
    </rPh>
    <phoneticPr fontId="1"/>
  </si>
  <si>
    <t>○部屋のタイプ別必要換気量[m3/m2/h]（現行の30m3/m2/hから20m3/m2/hベースに換算）</t>
    <rPh sb="1" eb="3">
      <t>ヘヤ</t>
    </rPh>
    <rPh sb="7" eb="8">
      <t>ベツ</t>
    </rPh>
    <rPh sb="8" eb="10">
      <t>ヒツヨウ</t>
    </rPh>
    <rPh sb="10" eb="13">
      <t>カンキリョウ</t>
    </rPh>
    <rPh sb="23" eb="25">
      <t>ゲンコウ</t>
    </rPh>
    <rPh sb="50" eb="52">
      <t>カンザン</t>
    </rPh>
    <phoneticPr fontId="1"/>
  </si>
  <si>
    <t>床の縦の長さ</t>
    <rPh sb="0" eb="1">
      <t>ユカ</t>
    </rPh>
    <rPh sb="2" eb="3">
      <t>タテ</t>
    </rPh>
    <rPh sb="4" eb="5">
      <t>ナガ</t>
    </rPh>
    <phoneticPr fontId="1"/>
  </si>
  <si>
    <t>床の横の長さ</t>
    <rPh sb="0" eb="1">
      <t>ユカ</t>
    </rPh>
    <rPh sb="2" eb="3">
      <t>ヨコ</t>
    </rPh>
    <rPh sb="4" eb="5">
      <t>ナガ</t>
    </rPh>
    <phoneticPr fontId="1"/>
  </si>
  <si>
    <t>天井の高さ</t>
    <rPh sb="0" eb="2">
      <t>テンジョウ</t>
    </rPh>
    <rPh sb="3" eb="4">
      <t>タカ</t>
    </rPh>
    <phoneticPr fontId="1"/>
  </si>
  <si>
    <t>部屋にいる人の数</t>
    <rPh sb="0" eb="2">
      <t>ヘヤ</t>
    </rPh>
    <rPh sb="5" eb="6">
      <t>ヒト</t>
    </rPh>
    <rPh sb="7" eb="8">
      <t>カズ</t>
    </rPh>
    <phoneticPr fontId="1"/>
  </si>
  <si>
    <t>入力</t>
    <rPh sb="0" eb="2">
      <t>ニュウリョク</t>
    </rPh>
    <phoneticPr fontId="1"/>
  </si>
  <si>
    <t>選択</t>
    <rPh sb="0" eb="2">
      <t>センタク</t>
    </rPh>
    <phoneticPr fontId="1"/>
  </si>
  <si>
    <t>人の活動状態</t>
    <rPh sb="0" eb="1">
      <t>ヒト</t>
    </rPh>
    <rPh sb="2" eb="4">
      <t>カツドウ</t>
    </rPh>
    <rPh sb="4" eb="6">
      <t>ジョウタイ</t>
    </rPh>
    <phoneticPr fontId="1"/>
  </si>
  <si>
    <t>m</t>
    <phoneticPr fontId="1"/>
  </si>
  <si>
    <t>人</t>
    <rPh sb="0" eb="1">
      <t>ヒト</t>
    </rPh>
    <phoneticPr fontId="1"/>
  </si>
  <si>
    <t>具体例</t>
    <rPh sb="0" eb="2">
      <t>グタイ</t>
    </rPh>
    <rPh sb="2" eb="3">
      <t>レイ</t>
    </rPh>
    <phoneticPr fontId="1"/>
  </si>
  <si>
    <t>頻繁な電話応対、発言の多い会議、ゆるいストレッチ、ランニングマシン（遅い歩行：3～4km/h）</t>
    <phoneticPr fontId="1"/>
  </si>
  <si>
    <t xml:space="preserve">軽作業、ラジオ体操、ストレッチ、ランニングマシン（速めの歩行：6km/h程度） </t>
    <rPh sb="36" eb="38">
      <t>テイド</t>
    </rPh>
    <phoneticPr fontId="1"/>
  </si>
  <si>
    <t>筋トレ、ランニングマシン（ジョギング：9km/h程度）、スポーツ一般、筋肉労働</t>
    <rPh sb="24" eb="26">
      <t>テイド</t>
    </rPh>
    <phoneticPr fontId="1"/>
  </si>
  <si>
    <t>○ステップ１【基本情報】　　　まず最初に下記を入力してください</t>
    <rPh sb="7" eb="9">
      <t>キホン</t>
    </rPh>
    <rPh sb="9" eb="11">
      <t>ジョウホウ</t>
    </rPh>
    <rPh sb="17" eb="19">
      <t>サイショ</t>
    </rPh>
    <rPh sb="20" eb="22">
      <t>カキ</t>
    </rPh>
    <rPh sb="23" eb="25">
      <t>ニュウリョク</t>
    </rPh>
    <phoneticPr fontId="1"/>
  </si>
  <si>
    <t>換気装置はありますか？</t>
    <rPh sb="0" eb="2">
      <t>カンキ</t>
    </rPh>
    <rPh sb="2" eb="4">
      <t>ソウチ</t>
    </rPh>
    <phoneticPr fontId="1"/>
  </si>
  <si>
    <t>換気装置の例</t>
    <rPh sb="0" eb="2">
      <t>カンキ</t>
    </rPh>
    <rPh sb="2" eb="4">
      <t>ソウチ</t>
    </rPh>
    <rPh sb="5" eb="6">
      <t>レイ</t>
    </rPh>
    <phoneticPr fontId="1"/>
  </si>
  <si>
    <t>はい（分かります）</t>
    <rPh sb="3" eb="4">
      <t>ワ</t>
    </rPh>
    <phoneticPr fontId="1"/>
  </si>
  <si>
    <t>いいえ（分かりません）</t>
    <rPh sb="4" eb="5">
      <t>ワ</t>
    </rPh>
    <phoneticPr fontId="1"/>
  </si>
  <si>
    <t>○選択肢（INDIRECT関数用）</t>
    <rPh sb="1" eb="4">
      <t>センタクシ</t>
    </rPh>
    <rPh sb="13" eb="15">
      <t>カンスウ</t>
    </rPh>
    <rPh sb="15" eb="16">
      <t>ヨウ</t>
    </rPh>
    <phoneticPr fontId="1"/>
  </si>
  <si>
    <t>設計換気量は分かりますか？</t>
    <rPh sb="0" eb="2">
      <t>セッケイ</t>
    </rPh>
    <rPh sb="2" eb="5">
      <t>カンキリョウ</t>
    </rPh>
    <rPh sb="6" eb="7">
      <t>ワ</t>
    </rPh>
    <phoneticPr fontId="1"/>
  </si>
  <si>
    <t>窓やドアが常に開いている建物</t>
    <rPh sb="7" eb="8">
      <t>ア</t>
    </rPh>
    <rPh sb="12" eb="14">
      <t>タテモノ</t>
    </rPh>
    <phoneticPr fontId="1"/>
  </si>
  <si>
    <t>○ステップ２【換気装置の有無】　　次に下記に回答してください</t>
    <rPh sb="7" eb="9">
      <t>カンキ</t>
    </rPh>
    <rPh sb="9" eb="11">
      <t>ソウチ</t>
    </rPh>
    <rPh sb="12" eb="14">
      <t>ウム</t>
    </rPh>
    <rPh sb="17" eb="18">
      <t>ツギ</t>
    </rPh>
    <rPh sb="19" eb="21">
      <t>カキ</t>
    </rPh>
    <rPh sb="22" eb="24">
      <t>カイトウ</t>
    </rPh>
    <phoneticPr fontId="1"/>
  </si>
  <si>
    <t>人</t>
    <rPh sb="0" eb="1">
      <t>ニン</t>
    </rPh>
    <phoneticPr fontId="1"/>
  </si>
  <si>
    <t>二酸化炭素濃度（生データ）[ppm]</t>
    <rPh sb="0" eb="3">
      <t>ニサンカ</t>
    </rPh>
    <rPh sb="3" eb="5">
      <t>タンソ</t>
    </rPh>
    <rPh sb="5" eb="7">
      <t>ノウド</t>
    </rPh>
    <rPh sb="8" eb="9">
      <t>ナマ</t>
    </rPh>
    <phoneticPr fontId="1"/>
  </si>
  <si>
    <t>二酸化炭素濃度（切り上げ）[ppm]</t>
    <rPh sb="0" eb="3">
      <t>ニサンカ</t>
    </rPh>
    <rPh sb="3" eb="5">
      <t>タンソ</t>
    </rPh>
    <rPh sb="5" eb="7">
      <t>ノウド</t>
    </rPh>
    <rPh sb="8" eb="9">
      <t>キ</t>
    </rPh>
    <rPh sb="10" eb="11">
      <t>ア</t>
    </rPh>
    <phoneticPr fontId="1"/>
  </si>
  <si>
    <t>どのデータを用いますか？</t>
    <phoneticPr fontId="1"/>
  </si>
  <si>
    <t>必要換気量[m3/m2/h]</t>
    <rPh sb="0" eb="5">
      <t>ヒツヨウカンキリョウ</t>
    </rPh>
    <phoneticPr fontId="1"/>
  </si>
  <si>
    <t>ケース番号</t>
    <rPh sb="3" eb="5">
      <t>バンゴウ</t>
    </rPh>
    <phoneticPr fontId="1"/>
  </si>
  <si>
    <t>小売店（ショップ）、コンビニ</t>
    <rPh sb="0" eb="2">
      <t>コウリ</t>
    </rPh>
    <rPh sb="2" eb="3">
      <t>テン</t>
    </rPh>
    <phoneticPr fontId="1"/>
  </si>
  <si>
    <t>デパート（一般売場）・スーパー</t>
    <rPh sb="5" eb="7">
      <t>イッパン</t>
    </rPh>
    <rPh sb="7" eb="9">
      <t>ウリバ</t>
    </rPh>
    <phoneticPr fontId="1"/>
  </si>
  <si>
    <t>劇場・映画館、宴会場</t>
    <rPh sb="0" eb="2">
      <t>ゲキジョウ</t>
    </rPh>
    <rPh sb="3" eb="6">
      <t>エイガカン</t>
    </rPh>
    <rPh sb="7" eb="10">
      <t>エンカイジョウ</t>
    </rPh>
    <phoneticPr fontId="1"/>
  </si>
  <si>
    <t>理髪店、美容室</t>
    <rPh sb="0" eb="3">
      <t>リハツテン</t>
    </rPh>
    <rPh sb="4" eb="7">
      <t>ビヨウシツ</t>
    </rPh>
    <phoneticPr fontId="1"/>
  </si>
  <si>
    <t>戸建て住宅・集合住宅</t>
    <rPh sb="0" eb="2">
      <t>コダ</t>
    </rPh>
    <rPh sb="3" eb="5">
      <t>ジュウタク</t>
    </rPh>
    <rPh sb="6" eb="8">
      <t>シュウゴウ</t>
    </rPh>
    <rPh sb="8" eb="10">
      <t>ジュウタク</t>
    </rPh>
    <phoneticPr fontId="1"/>
  </si>
  <si>
    <t>Copyright © 2020- 公益社団法人日本産業衛生学会 All Rights Reserved</t>
    <phoneticPr fontId="1"/>
  </si>
  <si>
    <t>作成： 日本産業衛生学会 産業衛生技術部会 「新型コロナウイルス(COVID-19)対応検討チーム」</t>
    <phoneticPr fontId="1"/>
  </si>
  <si>
    <t>ミーティングルーム（会議専用の設計に限る）</t>
    <rPh sb="10" eb="12">
      <t>カイギ</t>
    </rPh>
    <rPh sb="12" eb="14">
      <t>センヨウ</t>
    </rPh>
    <rPh sb="15" eb="17">
      <t>セッケイ</t>
    </rPh>
    <rPh sb="18" eb="19">
      <t>カギ</t>
    </rPh>
    <phoneticPr fontId="1"/>
  </si>
  <si>
    <t>１人当たりの換気量（設計値等）</t>
    <rPh sb="0" eb="2">
      <t>ヒトリ</t>
    </rPh>
    <rPh sb="2" eb="3">
      <t>ア</t>
    </rPh>
    <rPh sb="6" eb="9">
      <t>カンキリョウ</t>
    </rPh>
    <rPh sb="10" eb="13">
      <t>セッケイチ</t>
    </rPh>
    <rPh sb="13" eb="14">
      <t>トウ</t>
    </rPh>
    <phoneticPr fontId="1"/>
  </si>
  <si>
    <t>一人当たり換気量[m3/h/人]</t>
    <rPh sb="0" eb="2">
      <t>ヒトリ</t>
    </rPh>
    <rPh sb="2" eb="3">
      <t>ア</t>
    </rPh>
    <rPh sb="5" eb="8">
      <t>カンキリョウ</t>
    </rPh>
    <rPh sb="14" eb="15">
      <t>ニン</t>
    </rPh>
    <phoneticPr fontId="1"/>
  </si>
  <si>
    <t>換気量（設計値等）</t>
    <rPh sb="0" eb="3">
      <t>カンキリョウ</t>
    </rPh>
    <rPh sb="4" eb="7">
      <t>セッケイチ</t>
    </rPh>
    <rPh sb="7" eb="8">
      <t>トウ</t>
    </rPh>
    <phoneticPr fontId="1"/>
  </si>
  <si>
    <t>m（一般に2.5~3m、不明の場合は2.6mを入力）</t>
    <rPh sb="2" eb="4">
      <t>イッパン</t>
    </rPh>
    <rPh sb="12" eb="14">
      <t>フメイ</t>
    </rPh>
    <rPh sb="15" eb="17">
      <t>バアイ</t>
    </rPh>
    <rPh sb="23" eb="25">
      <t>ニュウリョク</t>
    </rPh>
    <phoneticPr fontId="1"/>
  </si>
  <si>
    <t>調べようとする部屋について，換気装置の有無，および換気量（設計値など）がわかる場合とそうでない場合等で，入力項目が変わってきます。以下の欄でどれかを選択し，数値がわかる場合は入力してください。なお換気量の設計値は一般に建物の管理者などから入手できます。</t>
    <phoneticPr fontId="1"/>
  </si>
  <si>
    <t>換気量（設計値等）は分かりますか？</t>
    <rPh sb="0" eb="3">
      <t>カンキリョウ</t>
    </rPh>
    <rPh sb="4" eb="8">
      <t>セッケイチトウ</t>
    </rPh>
    <rPh sb="10" eb="11">
      <t>ワ</t>
    </rPh>
    <phoneticPr fontId="1"/>
  </si>
  <si>
    <t>飲食店（席の間隔：広め）
＞＞例　高級レストランなど</t>
    <rPh sb="0" eb="2">
      <t>インショク</t>
    </rPh>
    <rPh sb="2" eb="3">
      <t>テン</t>
    </rPh>
    <rPh sb="4" eb="5">
      <t>セキ</t>
    </rPh>
    <rPh sb="6" eb="8">
      <t>カンカク</t>
    </rPh>
    <rPh sb="9" eb="10">
      <t>ヒロ</t>
    </rPh>
    <rPh sb="15" eb="16">
      <t>レイ</t>
    </rPh>
    <rPh sb="17" eb="19">
      <t>コウキュウ</t>
    </rPh>
    <phoneticPr fontId="1"/>
  </si>
  <si>
    <t>飲食店（席の間隔：狭め）
＞＞例　居酒屋、ファミレス、カフェなど</t>
    <rPh sb="0" eb="2">
      <t>インショク</t>
    </rPh>
    <rPh sb="2" eb="3">
      <t>テン</t>
    </rPh>
    <rPh sb="4" eb="5">
      <t>セキ</t>
    </rPh>
    <rPh sb="6" eb="8">
      <t>カンカク</t>
    </rPh>
    <rPh sb="9" eb="10">
      <t>セマ</t>
    </rPh>
    <rPh sb="15" eb="16">
      <t>レイ</t>
    </rPh>
    <rPh sb="17" eb="20">
      <t>イザカヤ</t>
    </rPh>
    <phoneticPr fontId="1"/>
  </si>
  <si>
    <t>■換気シミュレーターを使用して得られた結果について、著作権者は利用者に対していかなる保証をするものでもありません。
　 利用者は自己の責任においてご利用ください。</t>
    <phoneticPr fontId="1"/>
  </si>
  <si>
    <t>換気扇、排気・吸気ファン（壁面、天井面）、レンジフード、ビルの全体または個別換気</t>
    <rPh sb="38" eb="40">
      <t>カンキ</t>
    </rPh>
    <phoneticPr fontId="1"/>
  </si>
  <si>
    <t>一般木造建築（洋室）</t>
    <rPh sb="7" eb="9">
      <t>ヨウシツ</t>
    </rPh>
    <phoneticPr fontId="1"/>
  </si>
  <si>
    <t>一般木造建築（和室）</t>
    <rPh sb="7" eb="9">
      <t>ワシツ</t>
    </rPh>
    <phoneticPr fontId="1"/>
  </si>
  <si>
    <t>[選択してください]</t>
  </si>
  <si>
    <t>オフィス（事務室, 事務室を転用した会議室, その他の部屋）</t>
    <rPh sb="5" eb="8">
      <t>ジムシツ</t>
    </rPh>
    <rPh sb="10" eb="13">
      <t>ジムシツ</t>
    </rPh>
    <rPh sb="14" eb="16">
      <t>テンヨウ</t>
    </rPh>
    <rPh sb="18" eb="21">
      <t>カイギシツ</t>
    </rPh>
    <rPh sb="25" eb="26">
      <t>タ</t>
    </rPh>
    <rPh sb="27" eb="29">
      <t>ヘヤ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</si>
</sst>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1"/>
      <color theme="10"/>
      <name val="ＭＳ Ｐゴシック"/>
      <family val="2"/>
      <charset val="128"/>
      <scheme val="minor"/>
    </font>
    <font>
      <b/>
      <sz val="12"/>
      <color theme="1"/>
      <name val="Meiryo UI"/>
      <family val="3"/>
      <charset val="128"/>
    </font>
    <font>
      <sz val="16"/>
      <color theme="1"/>
      <name val="Meiryo UI"/>
      <family val="3"/>
      <charset val="128"/>
    </font>
    <font>
      <b/>
      <sz val="16"/>
      <color theme="1"/>
      <name val="Meiryo UI"/>
      <family val="3"/>
      <charset val="128"/>
    </font>
    <font>
      <sz val="10.5"/>
      <color theme="1"/>
      <name val="Meiryo UI"/>
      <family val="3"/>
      <charset val="128"/>
    </font>
    <font>
      <b/>
      <sz val="14"/>
      <color theme="1"/>
      <name val="Meiryo UI"/>
      <family val="3"/>
      <charset val="128"/>
    </font>
    <font>
      <sz val="11"/>
      <color theme="1"/>
      <name val="Meiryo UI"/>
      <family val="3"/>
      <charset val="128"/>
    </font>
    <font>
      <sz val="14"/>
      <color theme="1"/>
      <name val="Meiryo UI"/>
      <family val="3"/>
      <charset val="128"/>
    </font>
    <font>
      <b/>
      <sz val="12"/>
      <color theme="0"/>
      <name val="Meiryo UI"/>
      <family val="3"/>
      <charset val="128"/>
    </font>
    <font>
      <sz val="12"/>
      <color theme="1"/>
      <name val="Meiryo UI"/>
      <family val="3"/>
      <charset val="128"/>
    </font>
    <font>
      <u/>
      <sz val="16"/>
      <color theme="0"/>
      <name val="Meiryo UI"/>
      <family val="3"/>
      <charset val="128"/>
    </font>
    <font>
      <b/>
      <sz val="18"/>
      <color theme="1"/>
      <name val="Meiryo UI"/>
      <family val="3"/>
      <charset val="128"/>
    </font>
    <font>
      <b/>
      <sz val="18"/>
      <color theme="0"/>
      <name val="Meiryo UI"/>
      <family val="3"/>
      <charset val="128"/>
    </font>
    <font>
      <b/>
      <sz val="12"/>
      <name val="Meiryo UI"/>
      <family val="3"/>
      <charset val="128"/>
    </font>
    <font>
      <sz val="9"/>
      <color theme="1"/>
      <name val="Meiryo UI"/>
      <family val="3"/>
      <charset val="128"/>
    </font>
    <font>
      <b/>
      <sz val="20"/>
      <color theme="1"/>
      <name val="Meiryo UI"/>
      <family val="3"/>
      <charset val="128"/>
    </font>
    <font>
      <b/>
      <sz val="14"/>
      <color theme="5"/>
      <name val="Meiryo UI"/>
      <family val="3"/>
      <charset val="128"/>
    </font>
    <font>
      <sz val="11"/>
      <color theme="1"/>
      <name val="ＭＳ Ｐゴシック"/>
      <family val="2"/>
      <charset val="128"/>
    </font>
    <font>
      <sz val="16"/>
      <color theme="0"/>
      <name val="Meiryo UI"/>
      <family val="3"/>
      <charset val="128"/>
    </font>
    <font>
      <sz val="11"/>
      <color theme="0"/>
      <name val="Meiryo UI"/>
      <family val="3"/>
      <charset val="128"/>
    </font>
    <font>
      <sz val="10.5"/>
      <color theme="0"/>
      <name val="Meiryo UI"/>
      <family val="3"/>
      <charset val="128"/>
    </font>
  </fonts>
  <fills count="1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CCECFF"/>
        <bgColor indexed="64"/>
      </patternFill>
    </fill>
    <fill>
      <patternFill patternType="solid">
        <fgColor rgb="FF92D050"/>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bgColor indexed="64"/>
      </patternFill>
    </fill>
    <fill>
      <patternFill patternType="solid">
        <fgColor rgb="FFFFFFCC"/>
        <bgColor indexed="64"/>
      </patternFill>
    </fill>
    <fill>
      <patternFill patternType="solid">
        <fgColor theme="4"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theme="1"/>
      </right>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diagonal/>
    </border>
    <border>
      <left/>
      <right/>
      <top/>
      <bottom style="double">
        <color rgb="FF0070C0"/>
      </bottom>
      <diagonal/>
    </border>
    <border>
      <left/>
      <right/>
      <top style="thin">
        <color rgb="FF0000FF"/>
      </top>
      <bottom style="double">
        <color rgb="FF0070C0"/>
      </bottom>
      <diagonal/>
    </border>
    <border>
      <left/>
      <right/>
      <top style="double">
        <color rgb="FF0070C0"/>
      </top>
      <bottom style="double">
        <color rgb="FF0070C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62">
    <xf numFmtId="0" fontId="0" fillId="0" borderId="0" xfId="0">
      <alignment vertical="center"/>
    </xf>
    <xf numFmtId="0" fontId="0" fillId="0" borderId="1" xfId="0" applyBorder="1">
      <alignment vertical="center"/>
    </xf>
    <xf numFmtId="0" fontId="0" fillId="3" borderId="1" xfId="0" applyFill="1" applyBorder="1">
      <alignment vertical="center"/>
    </xf>
    <xf numFmtId="0" fontId="9" fillId="3" borderId="0" xfId="0" applyFont="1" applyFill="1">
      <alignment vertical="center"/>
    </xf>
    <xf numFmtId="0" fontId="9" fillId="3" borderId="6" xfId="0" applyFont="1" applyFill="1" applyBorder="1">
      <alignment vertical="center"/>
    </xf>
    <xf numFmtId="0" fontId="9" fillId="3" borderId="7" xfId="0" applyFont="1" applyFill="1" applyBorder="1">
      <alignment vertical="center"/>
    </xf>
    <xf numFmtId="0" fontId="9" fillId="3" borderId="8" xfId="0" applyFont="1" applyFill="1" applyBorder="1">
      <alignment vertical="center"/>
    </xf>
    <xf numFmtId="0" fontId="9" fillId="3" borderId="9" xfId="0" applyFont="1" applyFill="1" applyBorder="1">
      <alignment vertical="center"/>
    </xf>
    <xf numFmtId="0" fontId="9" fillId="3" borderId="10" xfId="0" applyFont="1" applyFill="1" applyBorder="1">
      <alignment vertical="center"/>
    </xf>
    <xf numFmtId="0" fontId="9" fillId="3" borderId="0" xfId="0" applyFont="1" applyFill="1" applyBorder="1">
      <alignment vertical="center"/>
    </xf>
    <xf numFmtId="0" fontId="9" fillId="3" borderId="11" xfId="0" applyFont="1" applyFill="1" applyBorder="1">
      <alignment vertical="center"/>
    </xf>
    <xf numFmtId="0" fontId="9" fillId="3" borderId="12" xfId="0" applyFont="1" applyFill="1" applyBorder="1">
      <alignment vertical="center"/>
    </xf>
    <xf numFmtId="0" fontId="9" fillId="3" borderId="13" xfId="0" applyFont="1" applyFill="1" applyBorder="1">
      <alignment vertical="center"/>
    </xf>
    <xf numFmtId="0" fontId="6" fillId="3" borderId="0" xfId="0" applyFont="1" applyFill="1">
      <alignment vertical="center"/>
    </xf>
    <xf numFmtId="0" fontId="12" fillId="3" borderId="0" xfId="0" applyFont="1" applyFill="1" applyBorder="1">
      <alignment vertical="center"/>
    </xf>
    <xf numFmtId="0" fontId="13" fillId="3" borderId="0" xfId="1" applyFont="1" applyFill="1" applyAlignment="1">
      <alignment horizontal="left" vertical="center"/>
    </xf>
    <xf numFmtId="0" fontId="6" fillId="2" borderId="1" xfId="0" applyFont="1" applyFill="1" applyBorder="1" applyAlignment="1" applyProtection="1">
      <alignment horizontal="center" vertical="center"/>
      <protection locked="0"/>
    </xf>
    <xf numFmtId="0" fontId="9" fillId="3" borderId="33" xfId="0" applyFont="1" applyFill="1" applyBorder="1" applyProtection="1">
      <alignment vertical="center"/>
    </xf>
    <xf numFmtId="0" fontId="9" fillId="3" borderId="32" xfId="0" applyFont="1" applyFill="1" applyBorder="1" applyProtection="1">
      <alignment vertical="center"/>
    </xf>
    <xf numFmtId="0" fontId="9" fillId="3" borderId="0" xfId="0" applyFont="1" applyFill="1" applyProtection="1">
      <alignment vertical="center"/>
    </xf>
    <xf numFmtId="0" fontId="14" fillId="3" borderId="32" xfId="0" applyFont="1" applyFill="1" applyBorder="1" applyAlignment="1" applyProtection="1">
      <alignment horizontal="center" vertical="center"/>
    </xf>
    <xf numFmtId="0" fontId="9" fillId="3" borderId="9" xfId="0" applyFont="1" applyFill="1" applyBorder="1" applyProtection="1">
      <alignment vertical="center"/>
    </xf>
    <xf numFmtId="0" fontId="9" fillId="3" borderId="10" xfId="0" applyFont="1" applyFill="1" applyBorder="1" applyProtection="1">
      <alignment vertical="center"/>
    </xf>
    <xf numFmtId="0" fontId="8" fillId="3" borderId="0" xfId="0" applyFont="1" applyFill="1" applyBorder="1" applyAlignment="1" applyProtection="1">
      <alignment horizontal="center" vertical="center"/>
    </xf>
    <xf numFmtId="0" fontId="10" fillId="3" borderId="0" xfId="0" applyFont="1" applyFill="1" applyBorder="1" applyProtection="1">
      <alignment vertical="center"/>
    </xf>
    <xf numFmtId="0" fontId="9" fillId="3" borderId="0" xfId="0" applyFont="1" applyFill="1" applyBorder="1" applyProtection="1">
      <alignment vertical="center"/>
    </xf>
    <xf numFmtId="0" fontId="9" fillId="3" borderId="0" xfId="0" applyFont="1" applyFill="1" applyBorder="1" applyAlignment="1" applyProtection="1">
      <alignment horizontal="center" vertical="center"/>
    </xf>
    <xf numFmtId="0" fontId="9" fillId="3" borderId="11" xfId="0" applyFont="1" applyFill="1" applyBorder="1" applyProtection="1">
      <alignment vertical="center"/>
    </xf>
    <xf numFmtId="0" fontId="9" fillId="3" borderId="12" xfId="0" applyFont="1" applyFill="1" applyBorder="1" applyProtection="1">
      <alignment vertical="center"/>
    </xf>
    <xf numFmtId="0" fontId="9" fillId="3" borderId="13" xfId="0" applyFont="1" applyFill="1" applyBorder="1" applyProtection="1">
      <alignment vertical="center"/>
    </xf>
    <xf numFmtId="176" fontId="11" fillId="3" borderId="7" xfId="0" applyNumberFormat="1" applyFont="1" applyFill="1" applyBorder="1" applyAlignment="1" applyProtection="1">
      <alignment horizontal="right" vertical="center" wrapText="1"/>
    </xf>
    <xf numFmtId="0" fontId="16" fillId="3" borderId="0" xfId="0" applyFont="1" applyFill="1" applyBorder="1" applyAlignment="1" applyProtection="1">
      <alignment horizontal="left" vertical="center" wrapText="1"/>
    </xf>
    <xf numFmtId="0" fontId="9" fillId="3" borderId="7" xfId="0" applyFont="1" applyFill="1" applyBorder="1" applyProtection="1">
      <alignment vertical="center"/>
    </xf>
    <xf numFmtId="0" fontId="7" fillId="3" borderId="10" xfId="0" applyFont="1" applyFill="1" applyBorder="1" applyAlignment="1" applyProtection="1">
      <alignment vertical="center"/>
    </xf>
    <xf numFmtId="0" fontId="9" fillId="3" borderId="15" xfId="0" applyFont="1" applyFill="1" applyBorder="1" applyAlignment="1" applyProtection="1">
      <alignment horizontal="center" vertical="center"/>
    </xf>
    <xf numFmtId="0" fontId="9" fillId="3" borderId="21" xfId="0" applyFont="1" applyFill="1" applyBorder="1" applyAlignment="1" applyProtection="1">
      <alignment horizontal="right" vertical="center"/>
    </xf>
    <xf numFmtId="0" fontId="9" fillId="3" borderId="22" xfId="0" applyFont="1" applyFill="1" applyBorder="1" applyProtection="1">
      <alignment vertical="center"/>
    </xf>
    <xf numFmtId="0" fontId="9" fillId="3" borderId="0" xfId="0" applyFont="1" applyFill="1" applyBorder="1" applyAlignment="1" applyProtection="1">
      <alignment horizontal="left" vertical="center"/>
    </xf>
    <xf numFmtId="0" fontId="9" fillId="3" borderId="10" xfId="0" applyFont="1" applyFill="1" applyBorder="1" applyAlignment="1" applyProtection="1">
      <alignment vertical="center"/>
    </xf>
    <xf numFmtId="0" fontId="9" fillId="3" borderId="0" xfId="0" applyFont="1" applyFill="1" applyBorder="1" applyAlignment="1" applyProtection="1">
      <alignment horizontal="left" vertical="center" wrapText="1"/>
    </xf>
    <xf numFmtId="0" fontId="9" fillId="3" borderId="1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xf>
    <xf numFmtId="0" fontId="4" fillId="3" borderId="28" xfId="0" applyFont="1" applyFill="1" applyBorder="1" applyAlignment="1" applyProtection="1">
      <alignment vertical="center"/>
    </xf>
    <xf numFmtId="0" fontId="9" fillId="3" borderId="10" xfId="0" applyFont="1" applyFill="1" applyBorder="1" applyAlignment="1" applyProtection="1">
      <alignment horizontal="left" vertical="center"/>
    </xf>
    <xf numFmtId="0" fontId="17" fillId="3" borderId="21" xfId="0" applyFont="1" applyFill="1" applyBorder="1" applyAlignment="1" applyProtection="1">
      <alignment horizontal="right" vertical="center"/>
    </xf>
    <xf numFmtId="0" fontId="17" fillId="3" borderId="0" xfId="0" applyFont="1" applyFill="1" applyBorder="1" applyAlignment="1" applyProtection="1">
      <alignment horizontal="right" vertical="center"/>
    </xf>
    <xf numFmtId="0" fontId="9" fillId="3" borderId="23" xfId="0" applyFont="1" applyFill="1" applyBorder="1" applyProtection="1">
      <alignment vertical="center"/>
    </xf>
    <xf numFmtId="0" fontId="9" fillId="3" borderId="27" xfId="0" applyFont="1" applyFill="1" applyBorder="1" applyAlignment="1" applyProtection="1">
      <alignment horizontal="right" vertical="top"/>
    </xf>
    <xf numFmtId="0" fontId="6" fillId="3" borderId="0" xfId="0" applyFont="1" applyFill="1" applyBorder="1" applyAlignment="1" applyProtection="1">
      <alignment vertical="center"/>
    </xf>
    <xf numFmtId="0" fontId="9" fillId="3" borderId="10" xfId="0" applyFont="1" applyFill="1" applyBorder="1" applyAlignment="1" applyProtection="1">
      <alignment vertical="center" wrapText="1"/>
    </xf>
    <xf numFmtId="0" fontId="17" fillId="3" borderId="24" xfId="0" applyFont="1" applyFill="1" applyBorder="1" applyAlignment="1" applyProtection="1">
      <alignment horizontal="right" vertical="center"/>
    </xf>
    <xf numFmtId="0" fontId="9" fillId="3" borderId="24" xfId="0" applyFont="1" applyFill="1" applyBorder="1" applyProtection="1">
      <alignment vertical="center"/>
    </xf>
    <xf numFmtId="0" fontId="7" fillId="3" borderId="12" xfId="0" applyFont="1" applyFill="1" applyBorder="1" applyAlignment="1" applyProtection="1">
      <alignment horizontal="left" vertical="center"/>
    </xf>
    <xf numFmtId="0" fontId="0" fillId="8" borderId="1" xfId="0" applyFill="1" applyBorder="1">
      <alignment vertical="center"/>
    </xf>
    <xf numFmtId="0" fontId="0" fillId="10" borderId="1" xfId="0" applyFill="1" applyBorder="1">
      <alignment vertical="center"/>
    </xf>
    <xf numFmtId="0" fontId="0" fillId="11" borderId="1" xfId="0" applyFill="1" applyBorder="1">
      <alignment vertical="center"/>
    </xf>
    <xf numFmtId="0" fontId="0" fillId="0" borderId="1" xfId="0" applyFill="1" applyBorder="1">
      <alignment vertical="center"/>
    </xf>
    <xf numFmtId="0" fontId="0" fillId="12" borderId="1" xfId="0" applyFill="1" applyBorder="1" applyAlignment="1">
      <alignment horizontal="center" vertical="center"/>
    </xf>
    <xf numFmtId="0" fontId="0" fillId="11" borderId="39" xfId="0" applyFill="1" applyBorder="1">
      <alignment vertical="center"/>
    </xf>
    <xf numFmtId="0" fontId="0" fillId="8" borderId="1" xfId="0" applyFill="1" applyBorder="1" applyAlignment="1">
      <alignment horizontal="center" vertical="center"/>
    </xf>
    <xf numFmtId="0" fontId="9" fillId="3" borderId="0" xfId="0" applyFont="1" applyFill="1" applyAlignment="1" applyProtection="1">
      <alignment vertical="center"/>
    </xf>
    <xf numFmtId="0" fontId="9" fillId="3" borderId="9" xfId="0" applyFont="1" applyFill="1" applyBorder="1" applyAlignment="1" applyProtection="1">
      <alignment vertical="center"/>
    </xf>
    <xf numFmtId="0" fontId="0" fillId="0" borderId="2" xfId="0" applyBorder="1">
      <alignment vertical="center"/>
    </xf>
    <xf numFmtId="0" fontId="0" fillId="9" borderId="2" xfId="0" applyFill="1" applyBorder="1" applyAlignment="1">
      <alignment horizontal="center" vertical="center"/>
    </xf>
    <xf numFmtId="0" fontId="0" fillId="9" borderId="1" xfId="0" applyFill="1" applyBorder="1" applyAlignment="1">
      <alignment horizontal="center" vertical="center"/>
    </xf>
    <xf numFmtId="0" fontId="0" fillId="11" borderId="2" xfId="0" applyFill="1" applyBorder="1">
      <alignment vertical="center"/>
    </xf>
    <xf numFmtId="0" fontId="0" fillId="14" borderId="35" xfId="0" applyFill="1" applyBorder="1">
      <alignment vertical="center"/>
    </xf>
    <xf numFmtId="0" fontId="0" fillId="0" borderId="1" xfId="0" applyFont="1" applyBorder="1">
      <alignment vertical="center"/>
    </xf>
    <xf numFmtId="0" fontId="2" fillId="0" borderId="1" xfId="0" applyFont="1" applyBorder="1">
      <alignment vertical="center"/>
    </xf>
    <xf numFmtId="0" fontId="14" fillId="3" borderId="0" xfId="0" applyFont="1" applyFill="1" applyBorder="1" applyAlignment="1" applyProtection="1">
      <alignment horizontal="left" vertical="top" wrapText="1"/>
    </xf>
    <xf numFmtId="0" fontId="10" fillId="8" borderId="1" xfId="0" applyFont="1" applyFill="1" applyBorder="1" applyAlignment="1" applyProtection="1">
      <alignment horizontal="center" vertical="center" wrapText="1"/>
    </xf>
    <xf numFmtId="0" fontId="10" fillId="8" borderId="4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xf>
    <xf numFmtId="0" fontId="8" fillId="3" borderId="0" xfId="0" applyFont="1" applyFill="1" applyBorder="1" applyAlignment="1" applyProtection="1">
      <alignment horizontal="left" vertical="center"/>
    </xf>
    <xf numFmtId="0" fontId="20" fillId="0" borderId="1" xfId="0" applyFont="1" applyBorder="1">
      <alignment vertical="center"/>
    </xf>
    <xf numFmtId="0" fontId="0" fillId="0" borderId="1" xfId="0" applyBorder="1" applyAlignment="1">
      <alignment vertical="center" wrapText="1"/>
    </xf>
    <xf numFmtId="0" fontId="5" fillId="6" borderId="1" xfId="0" applyFont="1" applyFill="1" applyBorder="1" applyAlignment="1" applyProtection="1">
      <alignment horizontal="right" vertical="center" wrapText="1"/>
      <protection locked="0"/>
    </xf>
    <xf numFmtId="0" fontId="5" fillId="13" borderId="1" xfId="0" applyFont="1" applyFill="1" applyBorder="1" applyAlignment="1" applyProtection="1">
      <alignment horizontal="center" vertical="center" wrapText="1"/>
      <protection locked="0"/>
    </xf>
    <xf numFmtId="0" fontId="5" fillId="13" borderId="40"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22" fillId="3" borderId="0" xfId="0" applyFont="1" applyFill="1" applyProtection="1">
      <alignment vertical="center"/>
    </xf>
    <xf numFmtId="0" fontId="22" fillId="3" borderId="0" xfId="0" applyFont="1" applyFill="1" applyAlignment="1" applyProtection="1">
      <alignment vertical="center"/>
    </xf>
    <xf numFmtId="0" fontId="22" fillId="3" borderId="0" xfId="0" applyFont="1" applyFill="1" applyBorder="1" applyAlignment="1" applyProtection="1">
      <alignment horizontal="justify" vertical="center" wrapText="1"/>
    </xf>
    <xf numFmtId="0" fontId="23" fillId="3" borderId="0" xfId="0" applyFont="1" applyFill="1" applyBorder="1" applyAlignment="1" applyProtection="1">
      <alignment vertical="center"/>
    </xf>
    <xf numFmtId="0" fontId="22" fillId="3" borderId="0" xfId="0" applyFont="1" applyFill="1" applyBorder="1" applyAlignment="1" applyProtection="1">
      <alignment vertical="center"/>
    </xf>
    <xf numFmtId="0" fontId="22" fillId="3" borderId="0"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xf>
    <xf numFmtId="0" fontId="22" fillId="3" borderId="0" xfId="0" applyFont="1" applyFill="1" applyBorder="1" applyProtection="1">
      <alignment vertical="center"/>
    </xf>
    <xf numFmtId="0" fontId="22" fillId="3" borderId="0" xfId="0" applyFont="1" applyFill="1" applyBorder="1" applyAlignment="1" applyProtection="1">
      <alignment vertical="center" wrapText="1"/>
    </xf>
    <xf numFmtId="0" fontId="23" fillId="3" borderId="0" xfId="0" applyFont="1" applyFill="1" applyBorder="1" applyAlignment="1" applyProtection="1">
      <alignment horizontal="left" vertical="center"/>
    </xf>
    <xf numFmtId="0" fontId="8" fillId="3" borderId="0" xfId="0" applyFont="1" applyFill="1" applyBorder="1" applyAlignment="1">
      <alignment horizontal="left" vertical="center"/>
    </xf>
    <xf numFmtId="0" fontId="12" fillId="3" borderId="0" xfId="0" applyFont="1" applyFill="1" applyBorder="1" applyAlignment="1">
      <alignment horizontal="left" vertical="center"/>
    </xf>
    <xf numFmtId="0" fontId="12" fillId="3" borderId="0" xfId="0" applyFont="1" applyFill="1" applyBorder="1" applyAlignment="1">
      <alignment horizontal="left" vertical="top" wrapText="1"/>
    </xf>
    <xf numFmtId="0" fontId="12" fillId="3" borderId="0" xfId="0" applyFont="1" applyFill="1" applyBorder="1" applyAlignment="1">
      <alignment horizontal="left" vertical="top"/>
    </xf>
    <xf numFmtId="0" fontId="12"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14" fillId="4" borderId="40"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wrapText="1"/>
    </xf>
    <xf numFmtId="0" fontId="8" fillId="3" borderId="0" xfId="0" applyFont="1" applyFill="1" applyBorder="1" applyAlignment="1" applyProtection="1">
      <alignment horizontal="left" vertical="center" wrapText="1"/>
    </xf>
    <xf numFmtId="0" fontId="10" fillId="3" borderId="41" xfId="0" applyFont="1" applyFill="1" applyBorder="1" applyAlignment="1" applyProtection="1">
      <alignment horizontal="left" vertical="center" wrapText="1"/>
    </xf>
    <xf numFmtId="0" fontId="21" fillId="3" borderId="39" xfId="0" applyFont="1" applyFill="1" applyBorder="1" applyAlignment="1" applyProtection="1">
      <alignment horizontal="left" vertical="center" wrapText="1"/>
    </xf>
    <xf numFmtId="0" fontId="21" fillId="3" borderId="15"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0" fillId="4"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10" fillId="8"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xf>
    <xf numFmtId="0" fontId="14" fillId="4" borderId="3" xfId="0" applyFont="1" applyFill="1" applyBorder="1" applyAlignment="1" applyProtection="1">
      <alignment horizontal="center" vertical="center" wrapText="1"/>
    </xf>
    <xf numFmtId="0" fontId="14" fillId="4" borderId="19" xfId="0" applyFont="1" applyFill="1" applyBorder="1" applyAlignment="1" applyProtection="1">
      <alignment horizontal="center" vertical="center" wrapText="1"/>
    </xf>
    <xf numFmtId="0" fontId="14" fillId="4" borderId="14"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20"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center" wrapText="1"/>
    </xf>
    <xf numFmtId="0" fontId="10" fillId="8" borderId="40" xfId="0" applyFont="1" applyFill="1" applyBorder="1" applyAlignment="1" applyProtection="1">
      <alignment horizontal="center" vertical="center" wrapText="1"/>
    </xf>
    <xf numFmtId="0" fontId="10" fillId="8" borderId="41" xfId="0" applyFont="1" applyFill="1" applyBorder="1" applyAlignment="1" applyProtection="1">
      <alignment horizontal="center" vertical="center" wrapText="1"/>
    </xf>
    <xf numFmtId="0" fontId="5" fillId="13" borderId="40" xfId="0" applyFont="1" applyFill="1" applyBorder="1" applyAlignment="1" applyProtection="1">
      <alignment horizontal="center" vertical="center" wrapText="1"/>
      <protection locked="0"/>
    </xf>
    <xf numFmtId="0" fontId="5" fillId="13" borderId="41"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xf>
    <xf numFmtId="0" fontId="10" fillId="4" borderId="18"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14" fillId="3" borderId="34"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8" fillId="2" borderId="36" xfId="0" applyFont="1" applyFill="1" applyBorder="1" applyAlignment="1" applyProtection="1">
      <alignment horizontal="center" vertical="center"/>
    </xf>
    <xf numFmtId="0" fontId="8" fillId="2" borderId="37" xfId="0" applyFont="1" applyFill="1" applyBorder="1" applyAlignment="1" applyProtection="1">
      <alignment horizontal="center" vertical="center"/>
    </xf>
    <xf numFmtId="0" fontId="8" fillId="2" borderId="38" xfId="0" applyFont="1" applyFill="1" applyBorder="1" applyAlignment="1" applyProtection="1">
      <alignment horizontal="center" vertical="center"/>
    </xf>
    <xf numFmtId="0" fontId="8" fillId="6" borderId="36" xfId="0" applyFont="1" applyFill="1" applyBorder="1" applyAlignment="1" applyProtection="1">
      <alignment horizontal="center" vertical="center"/>
    </xf>
    <xf numFmtId="0" fontId="8" fillId="6" borderId="37" xfId="0" applyFont="1" applyFill="1" applyBorder="1" applyAlignment="1" applyProtection="1">
      <alignment horizontal="center" vertical="center"/>
    </xf>
    <xf numFmtId="0" fontId="8" fillId="6" borderId="38" xfId="0" applyFont="1" applyFill="1" applyBorder="1" applyAlignment="1" applyProtection="1">
      <alignment horizontal="center" vertical="center"/>
    </xf>
    <xf numFmtId="0" fontId="8" fillId="3" borderId="0" xfId="0" applyFont="1" applyFill="1" applyBorder="1" applyAlignment="1" applyProtection="1">
      <alignment horizontal="left" vertical="center"/>
    </xf>
    <xf numFmtId="0" fontId="15" fillId="7" borderId="6" xfId="0" applyFont="1" applyFill="1" applyBorder="1" applyAlignment="1" applyProtection="1">
      <alignment horizontal="center" vertical="center"/>
    </xf>
    <xf numFmtId="0" fontId="15" fillId="7" borderId="7" xfId="0" applyFont="1" applyFill="1" applyBorder="1" applyAlignment="1" applyProtection="1">
      <alignment horizontal="center" vertical="center"/>
    </xf>
    <xf numFmtId="0" fontId="15" fillId="7" borderId="8" xfId="0" applyFont="1" applyFill="1" applyBorder="1" applyAlignment="1" applyProtection="1">
      <alignment horizontal="center" vertical="center"/>
    </xf>
    <xf numFmtId="0" fontId="14" fillId="5" borderId="6" xfId="0" applyFont="1" applyFill="1" applyBorder="1" applyAlignment="1" applyProtection="1">
      <alignment horizontal="center" vertical="center"/>
    </xf>
    <xf numFmtId="0" fontId="14" fillId="5" borderId="7" xfId="0" applyFont="1" applyFill="1" applyBorder="1" applyAlignment="1" applyProtection="1">
      <alignment horizontal="center" vertical="center"/>
    </xf>
    <xf numFmtId="0" fontId="14" fillId="5" borderId="8"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176" fontId="5" fillId="3" borderId="22" xfId="0" applyNumberFormat="1" applyFont="1" applyFill="1" applyBorder="1" applyAlignment="1" applyProtection="1">
      <alignment horizontal="center" vertical="center"/>
    </xf>
    <xf numFmtId="176" fontId="5" fillId="3" borderId="21" xfId="0" applyNumberFormat="1" applyFont="1" applyFill="1" applyBorder="1" applyAlignment="1" applyProtection="1">
      <alignment horizontal="center" vertical="center"/>
    </xf>
    <xf numFmtId="0" fontId="18" fillId="3" borderId="3" xfId="0" applyFont="1" applyFill="1" applyBorder="1" applyAlignment="1" applyProtection="1">
      <alignment horizontal="left" vertical="center" wrapText="1"/>
    </xf>
    <xf numFmtId="0" fontId="18" fillId="3" borderId="19" xfId="0" applyFont="1" applyFill="1" applyBorder="1" applyAlignment="1" applyProtection="1">
      <alignment horizontal="left" vertical="center" wrapText="1"/>
    </xf>
    <xf numFmtId="0" fontId="18" fillId="3" borderId="14" xfId="0" applyFont="1" applyFill="1" applyBorder="1" applyAlignment="1" applyProtection="1">
      <alignment horizontal="left" vertical="center" wrapText="1"/>
    </xf>
    <xf numFmtId="0" fontId="18" fillId="3" borderId="15"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8" fillId="3" borderId="16" xfId="0" applyFont="1" applyFill="1" applyBorder="1" applyAlignment="1" applyProtection="1">
      <alignment horizontal="left" vertical="center" wrapText="1"/>
    </xf>
    <xf numFmtId="0" fontId="18" fillId="3" borderId="4" xfId="0" applyFont="1" applyFill="1" applyBorder="1" applyAlignment="1" applyProtection="1">
      <alignment horizontal="left" vertical="center" wrapText="1"/>
    </xf>
    <xf numFmtId="0" fontId="18" fillId="3" borderId="20" xfId="0" applyFont="1" applyFill="1" applyBorder="1" applyAlignment="1" applyProtection="1">
      <alignment horizontal="left" vertical="center" wrapText="1"/>
    </xf>
    <xf numFmtId="0" fontId="18" fillId="3" borderId="17" xfId="0" applyFont="1" applyFill="1" applyBorder="1" applyAlignment="1" applyProtection="1">
      <alignment horizontal="left" vertical="center" wrapText="1"/>
    </xf>
    <xf numFmtId="0" fontId="16" fillId="3" borderId="14" xfId="0" applyFont="1" applyFill="1" applyBorder="1" applyAlignment="1" applyProtection="1">
      <alignment horizontal="left" vertical="center" wrapText="1"/>
    </xf>
    <xf numFmtId="0" fontId="16" fillId="3" borderId="3" xfId="0" applyFont="1" applyFill="1" applyBorder="1" applyAlignment="1" applyProtection="1">
      <alignment horizontal="left" vertical="center" wrapText="1"/>
    </xf>
    <xf numFmtId="0" fontId="12" fillId="3" borderId="25" xfId="0" applyFont="1" applyFill="1" applyBorder="1" applyAlignment="1" applyProtection="1">
      <alignment horizontal="center" vertical="center"/>
    </xf>
    <xf numFmtId="0" fontId="12" fillId="3" borderId="26" xfId="0" applyFont="1" applyFill="1" applyBorder="1" applyAlignment="1" applyProtection="1">
      <alignment horizontal="center" vertical="center"/>
    </xf>
    <xf numFmtId="0" fontId="16" fillId="3" borderId="7" xfId="0" applyFont="1" applyFill="1" applyBorder="1" applyAlignment="1" applyProtection="1">
      <alignment horizontal="center" vertical="center" wrapText="1"/>
    </xf>
    <xf numFmtId="0" fontId="9" fillId="3" borderId="7" xfId="0" applyFont="1" applyFill="1" applyBorder="1" applyAlignment="1" applyProtection="1">
      <alignment horizontal="right" vertical="center"/>
    </xf>
    <xf numFmtId="0" fontId="9" fillId="3" borderId="0" xfId="0" applyFont="1" applyFill="1" applyAlignment="1" applyProtection="1">
      <alignment horizontal="right" vertical="center"/>
    </xf>
    <xf numFmtId="0" fontId="19" fillId="3" borderId="19" xfId="0" applyFont="1" applyFill="1" applyBorder="1" applyAlignment="1" applyProtection="1">
      <alignment horizontal="left" vertical="top" wrapText="1"/>
    </xf>
    <xf numFmtId="0" fontId="19" fillId="3" borderId="0" xfId="0" applyFont="1" applyFill="1" applyBorder="1" applyAlignment="1" applyProtection="1">
      <alignment horizontal="left" vertical="top" wrapText="1"/>
    </xf>
    <xf numFmtId="0" fontId="18" fillId="3" borderId="29" xfId="0" applyFont="1" applyFill="1" applyBorder="1" applyAlignment="1" applyProtection="1">
      <alignment horizontal="center" vertical="center"/>
    </xf>
    <xf numFmtId="0" fontId="18" fillId="3" borderId="30" xfId="0" applyFont="1" applyFill="1" applyBorder="1" applyAlignment="1" applyProtection="1">
      <alignment horizontal="center" vertical="center"/>
    </xf>
    <xf numFmtId="0" fontId="9" fillId="3" borderId="0" xfId="0" applyFont="1" applyFill="1" applyBorder="1" applyAlignment="1" applyProtection="1">
      <alignment horizontal="right" vertical="top"/>
    </xf>
  </cellXfs>
  <cellStyles count="2">
    <cellStyle name="ハイパーリンク" xfId="1" builtinId="8"/>
    <cellStyle name="標準" xfId="0" builtinId="0"/>
  </cellStyles>
  <dxfs count="38">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border>
        <right style="thin">
          <color auto="1"/>
        </right>
        <top style="thin">
          <color auto="1"/>
        </top>
        <bottom style="thin">
          <color auto="1"/>
        </bottom>
        <vertical/>
        <horizontal/>
      </border>
    </dxf>
    <dxf>
      <font>
        <color theme="0"/>
      </font>
      <fill>
        <patternFill>
          <bgColor theme="0"/>
        </patternFill>
      </fill>
      <border>
        <left/>
        <right/>
        <top/>
        <bottom/>
        <vertical/>
        <horizontal/>
      </border>
    </dxf>
    <dxf>
      <fill>
        <patternFill>
          <bgColor theme="6" tint="0.59996337778862885"/>
        </patternFill>
      </fill>
      <border>
        <right style="thin">
          <color auto="1"/>
        </right>
        <top style="thin">
          <color auto="1"/>
        </top>
        <bottom style="thin">
          <color auto="1"/>
        </bottom>
        <vertical/>
        <horizontal/>
      </border>
    </dxf>
    <dxf>
      <fill>
        <patternFill>
          <bgColor theme="0"/>
        </patternFill>
      </fill>
    </dxf>
    <dxf>
      <font>
        <color theme="0"/>
      </font>
      <fill>
        <patternFill>
          <bgColor theme="0"/>
        </patternFill>
      </fill>
      <border>
        <right/>
        <top/>
        <bottom/>
        <vertical/>
        <horizontal/>
      </border>
    </dxf>
    <dxf>
      <font>
        <color theme="0"/>
      </font>
      <fill>
        <patternFill>
          <bgColor theme="0"/>
        </patternFill>
      </fill>
      <border>
        <left/>
        <right/>
        <top/>
        <bottom/>
      </border>
    </dxf>
    <dxf>
      <font>
        <color theme="0"/>
      </font>
      <fill>
        <patternFill>
          <bgColor theme="0"/>
        </patternFill>
      </fill>
      <border>
        <left/>
        <right/>
        <bottom/>
        <vertical/>
        <horizontal/>
      </border>
    </dxf>
    <dxf>
      <font>
        <color theme="0"/>
      </font>
      <fill>
        <patternFill>
          <bgColor theme="0"/>
        </patternFill>
      </fill>
      <border>
        <left/>
        <right/>
        <top/>
        <bottom/>
        <vertical/>
        <horizontal/>
      </border>
    </dxf>
    <dxf>
      <fill>
        <patternFill>
          <bgColor theme="9" tint="-0.24994659260841701"/>
        </patternFill>
      </fill>
    </dxf>
    <dxf>
      <fill>
        <patternFill>
          <bgColor theme="9" tint="0.39994506668294322"/>
        </patternFill>
      </fill>
    </dxf>
    <dxf>
      <fill>
        <patternFill>
          <bgColor rgb="FFFFFFCC"/>
        </patternFill>
      </fill>
    </dxf>
    <dxf>
      <fill>
        <patternFill>
          <bgColor theme="6" tint="0.59996337778862885"/>
        </patternFill>
      </fill>
    </dxf>
    <dxf>
      <fill>
        <patternFill>
          <bgColor theme="3" tint="0.79998168889431442"/>
        </patternFill>
      </fill>
    </dxf>
    <dxf>
      <fill>
        <patternFill>
          <bgColor theme="9" tint="0.39994506668294322"/>
        </patternFill>
      </fill>
    </dxf>
    <dxf>
      <fill>
        <patternFill>
          <bgColor theme="9" tint="0.39994506668294322"/>
        </patternFill>
      </fill>
    </dxf>
    <dxf>
      <fill>
        <patternFill>
          <bgColor theme="9" tint="0.59996337778862885"/>
        </patternFill>
      </fill>
    </dxf>
    <dxf>
      <fill>
        <patternFill>
          <bgColor theme="9"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6" tint="0.59996337778862885"/>
        </patternFill>
      </fill>
    </dxf>
    <dxf>
      <fill>
        <patternFill>
          <bgColor theme="6" tint="0.599963377788628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u/>
        <color rgb="FF0000FF"/>
      </font>
    </dxf>
  </dxfs>
  <tableStyles count="0" defaultTableStyle="TableStyleMedium2" defaultPivotStyle="PivotStyleLight16"/>
  <colors>
    <mruColors>
      <color rgb="FFFFFFCC"/>
      <color rgb="FF0000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G32"/>
  <sheetViews>
    <sheetView tabSelected="1" topLeftCell="A6" zoomScale="85" zoomScaleNormal="85" workbookViewId="0">
      <selection activeCell="D23" sqref="D23"/>
    </sheetView>
  </sheetViews>
  <sheetFormatPr defaultColWidth="8.81640625" defaultRowHeight="15" x14ac:dyDescent="0.2"/>
  <cols>
    <col min="1" max="2" width="3.08984375" style="3" customWidth="1"/>
    <col min="3" max="3" width="4.54296875" style="3" customWidth="1"/>
    <col min="4" max="4" width="37.08984375" style="3" customWidth="1"/>
    <col min="5" max="5" width="6.08984375" style="3" customWidth="1"/>
    <col min="6" max="6" width="71.453125" style="3" customWidth="1"/>
    <col min="7" max="8" width="3.08984375" style="3" customWidth="1"/>
    <col min="9" max="16384" width="8.81640625" style="3"/>
  </cols>
  <sheetData>
    <row r="1" spans="2:7" ht="15.65" thickBot="1" x14ac:dyDescent="0.25"/>
    <row r="2" spans="2:7" x14ac:dyDescent="0.2">
      <c r="B2" s="4"/>
      <c r="C2" s="5"/>
      <c r="D2" s="5"/>
      <c r="E2" s="5"/>
      <c r="F2" s="5"/>
      <c r="G2" s="6"/>
    </row>
    <row r="3" spans="2:7" ht="19.5" x14ac:dyDescent="0.2">
      <c r="B3" s="7"/>
      <c r="C3" s="91" t="s">
        <v>9</v>
      </c>
      <c r="D3" s="91"/>
      <c r="E3" s="91"/>
      <c r="F3" s="91"/>
      <c r="G3" s="8"/>
    </row>
    <row r="4" spans="2:7" ht="16" x14ac:dyDescent="0.2">
      <c r="B4" s="7"/>
      <c r="C4" s="92" t="s">
        <v>18</v>
      </c>
      <c r="D4" s="92"/>
      <c r="E4" s="92"/>
      <c r="F4" s="92"/>
      <c r="G4" s="8"/>
    </row>
    <row r="5" spans="2:7" ht="16" x14ac:dyDescent="0.2">
      <c r="B5" s="7"/>
      <c r="C5" s="14"/>
      <c r="D5" s="92" t="s">
        <v>10</v>
      </c>
      <c r="E5" s="92"/>
      <c r="F5" s="92"/>
      <c r="G5" s="8"/>
    </row>
    <row r="6" spans="2:7" ht="35.25" customHeight="1" x14ac:dyDescent="0.2">
      <c r="B6" s="7"/>
      <c r="C6" s="93" t="s">
        <v>36</v>
      </c>
      <c r="D6" s="94"/>
      <c r="E6" s="94"/>
      <c r="F6" s="94"/>
      <c r="G6" s="8"/>
    </row>
    <row r="7" spans="2:7" ht="16" x14ac:dyDescent="0.2">
      <c r="B7" s="7"/>
      <c r="C7" s="94" t="s">
        <v>37</v>
      </c>
      <c r="D7" s="94"/>
      <c r="E7" s="94"/>
      <c r="F7" s="94"/>
      <c r="G7" s="8"/>
    </row>
    <row r="8" spans="2:7" ht="16" x14ac:dyDescent="0.2">
      <c r="B8" s="7"/>
      <c r="C8" s="92" t="s">
        <v>17</v>
      </c>
      <c r="D8" s="92"/>
      <c r="E8" s="92"/>
      <c r="F8" s="92"/>
      <c r="G8" s="8"/>
    </row>
    <row r="9" spans="2:7" ht="16" x14ac:dyDescent="0.2">
      <c r="B9" s="7"/>
      <c r="D9" s="92" t="s">
        <v>11</v>
      </c>
      <c r="E9" s="92"/>
      <c r="F9" s="92"/>
      <c r="G9" s="8"/>
    </row>
    <row r="10" spans="2:7" ht="16" x14ac:dyDescent="0.2">
      <c r="B10" s="7"/>
      <c r="C10" s="92" t="s">
        <v>40</v>
      </c>
      <c r="D10" s="92"/>
      <c r="E10" s="92"/>
      <c r="F10" s="92"/>
      <c r="G10" s="8"/>
    </row>
    <row r="11" spans="2:7" ht="34.5" customHeight="1" x14ac:dyDescent="0.2">
      <c r="B11" s="7"/>
      <c r="C11" s="93" t="s">
        <v>42</v>
      </c>
      <c r="D11" s="94"/>
      <c r="E11" s="94"/>
      <c r="F11" s="94"/>
      <c r="G11" s="8"/>
    </row>
    <row r="12" spans="2:7" ht="16" x14ac:dyDescent="0.2">
      <c r="B12" s="7"/>
      <c r="C12" s="92" t="s">
        <v>34</v>
      </c>
      <c r="D12" s="92"/>
      <c r="E12" s="92"/>
      <c r="F12" s="92"/>
      <c r="G12" s="8"/>
    </row>
    <row r="13" spans="2:7" x14ac:dyDescent="0.2">
      <c r="B13" s="7"/>
      <c r="C13" s="9"/>
      <c r="D13" s="9"/>
      <c r="E13" s="9"/>
      <c r="F13" s="9"/>
      <c r="G13" s="8"/>
    </row>
    <row r="14" spans="2:7" ht="19.5" x14ac:dyDescent="0.2">
      <c r="B14" s="7"/>
      <c r="C14" s="91" t="s">
        <v>12</v>
      </c>
      <c r="D14" s="91"/>
      <c r="E14" s="91"/>
      <c r="F14" s="91"/>
      <c r="G14" s="8"/>
    </row>
    <row r="15" spans="2:7" ht="36.75" customHeight="1" x14ac:dyDescent="0.2">
      <c r="B15" s="7"/>
      <c r="C15" s="95" t="s">
        <v>35</v>
      </c>
      <c r="D15" s="95"/>
      <c r="E15" s="95"/>
      <c r="F15" s="95"/>
      <c r="G15" s="8"/>
    </row>
    <row r="16" spans="2:7" ht="47.25" customHeight="1" x14ac:dyDescent="0.2">
      <c r="B16" s="7"/>
      <c r="C16" s="95" t="s">
        <v>20</v>
      </c>
      <c r="D16" s="95"/>
      <c r="E16" s="95"/>
      <c r="F16" s="95"/>
      <c r="G16" s="8"/>
    </row>
    <row r="17" spans="2:7" ht="34.5" customHeight="1" x14ac:dyDescent="0.2">
      <c r="B17" s="7"/>
      <c r="C17" s="95" t="s">
        <v>122</v>
      </c>
      <c r="D17" s="95"/>
      <c r="E17" s="95"/>
      <c r="F17" s="95"/>
      <c r="G17" s="8"/>
    </row>
    <row r="18" spans="2:7" ht="16" x14ac:dyDescent="0.2">
      <c r="B18" s="7"/>
      <c r="C18" s="14"/>
      <c r="D18" s="92" t="s">
        <v>19</v>
      </c>
      <c r="E18" s="92"/>
      <c r="F18" s="92"/>
      <c r="G18" s="8"/>
    </row>
    <row r="19" spans="2:7" ht="15.65" thickBot="1" x14ac:dyDescent="0.25">
      <c r="B19" s="10"/>
      <c r="C19" s="11"/>
      <c r="D19" s="11"/>
      <c r="E19" s="11"/>
      <c r="F19" s="11"/>
      <c r="G19" s="12"/>
    </row>
    <row r="22" spans="2:7" ht="22" x14ac:dyDescent="0.2">
      <c r="C22" s="13" t="s">
        <v>13</v>
      </c>
    </row>
    <row r="23" spans="2:7" ht="26.15" customHeight="1" x14ac:dyDescent="0.2">
      <c r="D23" s="16" t="s">
        <v>126</v>
      </c>
      <c r="F23" s="15" t="s">
        <v>14</v>
      </c>
    </row>
    <row r="32" spans="2:7" ht="16" x14ac:dyDescent="0.2">
      <c r="D32" s="14"/>
    </row>
  </sheetData>
  <sheetProtection algorithmName="SHA-512" hashValue="ob59zx00ZjDOr6NMEj0X01m2CO1Mu6/wVvRZuqenovKCJ85O0UYWgzvZzBpJ0Nh1Q44XoCBtvW1Ip18JgJ9ZvQ==" saltValue="rcL9rau7G8K3aCRJBbBp+A==" spinCount="100000" sheet="1" objects="1" scenarios="1"/>
  <mergeCells count="15">
    <mergeCell ref="D18:F18"/>
    <mergeCell ref="C17:F17"/>
    <mergeCell ref="C16:F16"/>
    <mergeCell ref="C15:F15"/>
    <mergeCell ref="C14:F14"/>
    <mergeCell ref="C3:F3"/>
    <mergeCell ref="D9:F9"/>
    <mergeCell ref="C8:F8"/>
    <mergeCell ref="C10:F10"/>
    <mergeCell ref="C12:F12"/>
    <mergeCell ref="C4:F4"/>
    <mergeCell ref="D5:F5"/>
    <mergeCell ref="C11:F11"/>
    <mergeCell ref="C6:F6"/>
    <mergeCell ref="C7:F7"/>
  </mergeCells>
  <phoneticPr fontId="1"/>
  <conditionalFormatting sqref="F23">
    <cfRule type="expression" dxfId="37" priority="1">
      <formula>$D$23="使用する"</formula>
    </cfRule>
  </conditionalFormatting>
  <dataValidations count="1">
    <dataValidation type="list" allowBlank="1" showInputMessage="1" showErrorMessage="1" sqref="D23">
      <formula1>"[選択してください], 使用しない, 使用する"</formula1>
    </dataValidation>
  </dataValidations>
  <hyperlinks>
    <hyperlink ref="F23" location="シミュレーター!A1" display="こちらをクリック"/>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Q49"/>
  <sheetViews>
    <sheetView zoomScale="70" zoomScaleNormal="70" workbookViewId="0">
      <selection activeCell="K9" sqref="K9"/>
    </sheetView>
  </sheetViews>
  <sheetFormatPr defaultColWidth="8.81640625" defaultRowHeight="15" x14ac:dyDescent="0.2"/>
  <cols>
    <col min="1" max="1" width="2.08984375" style="19" customWidth="1"/>
    <col min="2" max="2" width="2.453125" style="19" customWidth="1"/>
    <col min="3" max="9" width="8.81640625" style="19" customWidth="1"/>
    <col min="10" max="10" width="8.90625" style="19" customWidth="1"/>
    <col min="11" max="11" width="54.81640625" style="19" customWidth="1"/>
    <col min="12" max="12" width="37.81640625" style="19" customWidth="1"/>
    <col min="13" max="13" width="11" style="19" customWidth="1"/>
    <col min="14" max="14" width="9.90625" style="19" customWidth="1"/>
    <col min="15" max="15" width="2.1796875" style="19" customWidth="1"/>
    <col min="16" max="17" width="2.453125" style="81" customWidth="1"/>
    <col min="18" max="18" width="5.6328125" style="19" bestFit="1" customWidth="1"/>
    <col min="19" max="16384" width="8.81640625" style="19"/>
  </cols>
  <sheetData>
    <row r="1" spans="2:17" ht="15.65" thickBot="1" x14ac:dyDescent="0.25">
      <c r="B1" s="17"/>
      <c r="C1" s="17"/>
      <c r="D1" s="17"/>
      <c r="E1" s="17"/>
      <c r="F1" s="17"/>
      <c r="G1" s="17"/>
      <c r="H1" s="17"/>
      <c r="I1" s="17"/>
      <c r="J1" s="17"/>
      <c r="K1" s="17"/>
      <c r="L1" s="17"/>
      <c r="M1" s="18"/>
      <c r="N1" s="18"/>
      <c r="O1" s="18"/>
    </row>
    <row r="2" spans="2:17" ht="31.4" customHeight="1" thickTop="1" thickBot="1" x14ac:dyDescent="0.25">
      <c r="B2" s="17"/>
      <c r="C2" s="123" t="s">
        <v>16</v>
      </c>
      <c r="D2" s="123"/>
      <c r="E2" s="123"/>
      <c r="F2" s="123"/>
      <c r="G2" s="123"/>
      <c r="H2" s="123"/>
      <c r="I2" s="123"/>
      <c r="J2" s="123"/>
      <c r="K2" s="123"/>
      <c r="L2" s="123"/>
      <c r="M2" s="123"/>
      <c r="N2" s="20"/>
      <c r="O2" s="17"/>
    </row>
    <row r="3" spans="2:17" ht="13.5" customHeight="1" thickTop="1" thickBot="1" x14ac:dyDescent="0.25">
      <c r="C3" s="72"/>
      <c r="D3" s="72"/>
      <c r="E3" s="72"/>
      <c r="F3" s="72"/>
      <c r="G3" s="72"/>
      <c r="H3" s="72"/>
      <c r="I3" s="72"/>
      <c r="J3" s="72"/>
      <c r="K3" s="72"/>
      <c r="L3" s="72"/>
      <c r="M3" s="72"/>
      <c r="N3" s="72"/>
    </row>
    <row r="4" spans="2:17" ht="27" customHeight="1" x14ac:dyDescent="0.2">
      <c r="B4" s="132" t="s">
        <v>30</v>
      </c>
      <c r="C4" s="133"/>
      <c r="D4" s="133"/>
      <c r="E4" s="133"/>
      <c r="F4" s="133"/>
      <c r="G4" s="133"/>
      <c r="H4" s="133"/>
      <c r="I4" s="133"/>
      <c r="J4" s="133"/>
      <c r="K4" s="133"/>
      <c r="L4" s="133"/>
      <c r="M4" s="133"/>
      <c r="N4" s="133"/>
      <c r="O4" s="134"/>
    </row>
    <row r="5" spans="2:17" ht="6.75" customHeight="1" thickBot="1" x14ac:dyDescent="0.25">
      <c r="B5" s="21"/>
      <c r="C5" s="124"/>
      <c r="D5" s="124"/>
      <c r="E5" s="124"/>
      <c r="F5" s="124"/>
      <c r="G5" s="124"/>
      <c r="H5" s="124"/>
      <c r="I5" s="124"/>
      <c r="J5" s="72"/>
      <c r="K5" s="72"/>
      <c r="L5" s="72"/>
      <c r="M5" s="72"/>
      <c r="N5" s="72"/>
      <c r="O5" s="22"/>
    </row>
    <row r="6" spans="2:17" ht="16.5" customHeight="1" thickBot="1" x14ac:dyDescent="0.25">
      <c r="B6" s="21"/>
      <c r="C6" s="128" t="s">
        <v>32</v>
      </c>
      <c r="D6" s="129"/>
      <c r="E6" s="130"/>
      <c r="F6" s="23"/>
      <c r="G6" s="125" t="s">
        <v>31</v>
      </c>
      <c r="H6" s="126"/>
      <c r="I6" s="127"/>
      <c r="J6" s="23"/>
      <c r="K6" s="131" t="s">
        <v>33</v>
      </c>
      <c r="L6" s="131"/>
      <c r="M6" s="131"/>
      <c r="N6" s="73"/>
      <c r="O6" s="22"/>
    </row>
    <row r="7" spans="2:17" ht="6" customHeight="1" x14ac:dyDescent="0.2">
      <c r="B7" s="21"/>
      <c r="C7" s="24"/>
      <c r="D7" s="24"/>
      <c r="E7" s="24"/>
      <c r="F7" s="24"/>
      <c r="G7" s="24"/>
      <c r="H7" s="24"/>
      <c r="I7" s="24"/>
      <c r="J7" s="25"/>
      <c r="K7" s="25"/>
      <c r="L7" s="25"/>
      <c r="M7" s="25"/>
      <c r="N7" s="25"/>
      <c r="O7" s="22"/>
    </row>
    <row r="8" spans="2:17" ht="24.5" x14ac:dyDescent="0.2">
      <c r="B8" s="21"/>
      <c r="C8" s="104" t="s">
        <v>91</v>
      </c>
      <c r="D8" s="104"/>
      <c r="E8" s="104"/>
      <c r="F8" s="104"/>
      <c r="G8" s="104"/>
      <c r="H8" s="104"/>
      <c r="I8" s="104"/>
      <c r="J8" s="104"/>
      <c r="K8" s="104"/>
      <c r="L8" s="104"/>
      <c r="M8" s="104"/>
      <c r="N8" s="104"/>
      <c r="O8" s="22"/>
    </row>
    <row r="9" spans="2:17" s="60" customFormat="1" ht="36" customHeight="1" x14ac:dyDescent="0.2">
      <c r="B9" s="61"/>
      <c r="C9" s="99" t="s">
        <v>78</v>
      </c>
      <c r="D9" s="99"/>
      <c r="E9" s="99"/>
      <c r="F9" s="99"/>
      <c r="G9" s="99"/>
      <c r="H9" s="99"/>
      <c r="I9" s="99"/>
      <c r="J9" s="70" t="s">
        <v>82</v>
      </c>
      <c r="K9" s="76"/>
      <c r="L9" s="109" t="s">
        <v>85</v>
      </c>
      <c r="M9" s="109"/>
      <c r="N9" s="109"/>
      <c r="O9" s="38"/>
      <c r="P9" s="82"/>
      <c r="Q9" s="82"/>
    </row>
    <row r="10" spans="2:17" s="60" customFormat="1" ht="35.4" customHeight="1" x14ac:dyDescent="0.2">
      <c r="B10" s="61"/>
      <c r="C10" s="99" t="s">
        <v>79</v>
      </c>
      <c r="D10" s="99"/>
      <c r="E10" s="99"/>
      <c r="F10" s="99"/>
      <c r="G10" s="99"/>
      <c r="H10" s="99"/>
      <c r="I10" s="99"/>
      <c r="J10" s="70" t="s">
        <v>82</v>
      </c>
      <c r="K10" s="76"/>
      <c r="L10" s="109" t="s">
        <v>85</v>
      </c>
      <c r="M10" s="109"/>
      <c r="N10" s="109"/>
      <c r="O10" s="38"/>
      <c r="P10" s="82"/>
      <c r="Q10" s="82"/>
    </row>
    <row r="11" spans="2:17" s="60" customFormat="1" ht="35.4" customHeight="1" x14ac:dyDescent="0.2">
      <c r="B11" s="61"/>
      <c r="C11" s="99" t="s">
        <v>80</v>
      </c>
      <c r="D11" s="99"/>
      <c r="E11" s="99"/>
      <c r="F11" s="99"/>
      <c r="G11" s="99"/>
      <c r="H11" s="99"/>
      <c r="I11" s="99"/>
      <c r="J11" s="70" t="s">
        <v>82</v>
      </c>
      <c r="K11" s="76"/>
      <c r="L11" s="109" t="s">
        <v>117</v>
      </c>
      <c r="M11" s="109"/>
      <c r="N11" s="109"/>
      <c r="O11" s="38"/>
      <c r="P11" s="82"/>
      <c r="Q11" s="82"/>
    </row>
    <row r="12" spans="2:17" s="60" customFormat="1" ht="35.4" customHeight="1" x14ac:dyDescent="0.2">
      <c r="B12" s="61"/>
      <c r="C12" s="99" t="s">
        <v>81</v>
      </c>
      <c r="D12" s="99"/>
      <c r="E12" s="99"/>
      <c r="F12" s="99"/>
      <c r="G12" s="99"/>
      <c r="H12" s="99"/>
      <c r="I12" s="99"/>
      <c r="J12" s="70" t="s">
        <v>82</v>
      </c>
      <c r="K12" s="76"/>
      <c r="L12" s="109" t="s">
        <v>86</v>
      </c>
      <c r="M12" s="109"/>
      <c r="N12" s="109"/>
      <c r="O12" s="38"/>
      <c r="P12" s="82"/>
      <c r="Q12" s="82"/>
    </row>
    <row r="13" spans="2:17" s="60" customFormat="1" ht="19.5" x14ac:dyDescent="0.2">
      <c r="B13" s="61"/>
      <c r="C13" s="110" t="s">
        <v>84</v>
      </c>
      <c r="D13" s="111"/>
      <c r="E13" s="111"/>
      <c r="F13" s="111"/>
      <c r="G13" s="111"/>
      <c r="H13" s="111"/>
      <c r="I13" s="112"/>
      <c r="J13" s="116" t="s">
        <v>83</v>
      </c>
      <c r="K13" s="118" t="s">
        <v>126</v>
      </c>
      <c r="L13" s="120" t="s">
        <v>87</v>
      </c>
      <c r="M13" s="121"/>
      <c r="N13" s="122"/>
      <c r="O13" s="38"/>
      <c r="P13" s="82"/>
      <c r="Q13" s="82"/>
    </row>
    <row r="14" spans="2:17" s="60" customFormat="1" ht="42.65" customHeight="1" x14ac:dyDescent="0.2">
      <c r="B14" s="61"/>
      <c r="C14" s="113"/>
      <c r="D14" s="114"/>
      <c r="E14" s="114"/>
      <c r="F14" s="114"/>
      <c r="G14" s="114"/>
      <c r="H14" s="114"/>
      <c r="I14" s="115"/>
      <c r="J14" s="117"/>
      <c r="K14" s="119"/>
      <c r="L14" s="109" t="str">
        <f>IF(K13="[選択してください]","＜＜＜選択すると具体例が表示されます",VLOOKUP(K13,計算シート!A19:C22,3,FALSE))</f>
        <v>＜＜＜選択すると具体例が表示されます</v>
      </c>
      <c r="M14" s="109"/>
      <c r="N14" s="109"/>
      <c r="O14" s="38"/>
      <c r="P14" s="82"/>
      <c r="Q14" s="82"/>
    </row>
    <row r="15" spans="2:17" ht="24.65" x14ac:dyDescent="0.2">
      <c r="B15" s="21"/>
      <c r="C15" s="69"/>
      <c r="D15" s="69"/>
      <c r="E15" s="69"/>
      <c r="F15" s="69"/>
      <c r="G15" s="69"/>
      <c r="H15" s="69"/>
      <c r="I15" s="69"/>
      <c r="J15" s="69"/>
      <c r="K15" s="69"/>
      <c r="L15" s="69"/>
      <c r="M15" s="69"/>
      <c r="N15" s="69"/>
      <c r="O15" s="22"/>
    </row>
    <row r="16" spans="2:17" ht="39.65" customHeight="1" x14ac:dyDescent="0.2">
      <c r="B16" s="21"/>
      <c r="C16" s="96" t="s">
        <v>118</v>
      </c>
      <c r="D16" s="97"/>
      <c r="E16" s="97"/>
      <c r="F16" s="97"/>
      <c r="G16" s="97"/>
      <c r="H16" s="97"/>
      <c r="I16" s="97"/>
      <c r="J16" s="97"/>
      <c r="K16" s="97"/>
      <c r="L16" s="97"/>
      <c r="M16" s="97"/>
      <c r="N16" s="97"/>
      <c r="O16" s="22"/>
    </row>
    <row r="17" spans="2:17" ht="24.5" x14ac:dyDescent="0.2">
      <c r="B17" s="21"/>
      <c r="C17" s="104" t="s">
        <v>99</v>
      </c>
      <c r="D17" s="104"/>
      <c r="E17" s="104"/>
      <c r="F17" s="104"/>
      <c r="G17" s="104"/>
      <c r="H17" s="104"/>
      <c r="I17" s="104"/>
      <c r="J17" s="104"/>
      <c r="K17" s="104"/>
      <c r="L17" s="104"/>
      <c r="M17" s="104"/>
      <c r="N17" s="104"/>
      <c r="O17" s="22"/>
    </row>
    <row r="18" spans="2:17" ht="18" customHeight="1" x14ac:dyDescent="0.2">
      <c r="B18" s="21"/>
      <c r="C18" s="99" t="s">
        <v>92</v>
      </c>
      <c r="D18" s="99"/>
      <c r="E18" s="99"/>
      <c r="F18" s="99"/>
      <c r="G18" s="99"/>
      <c r="H18" s="99"/>
      <c r="I18" s="99"/>
      <c r="J18" s="107" t="s">
        <v>83</v>
      </c>
      <c r="K18" s="108" t="s">
        <v>126</v>
      </c>
      <c r="L18" s="105" t="s">
        <v>93</v>
      </c>
      <c r="M18" s="105"/>
      <c r="N18" s="105"/>
      <c r="O18" s="22"/>
      <c r="P18" s="81">
        <f>IF(K18="いいえ（ありません、または換気停止中）",1,0)</f>
        <v>0</v>
      </c>
    </row>
    <row r="19" spans="2:17" ht="41.4" customHeight="1" x14ac:dyDescent="0.2">
      <c r="B19" s="21"/>
      <c r="C19" s="99"/>
      <c r="D19" s="99"/>
      <c r="E19" s="99"/>
      <c r="F19" s="99"/>
      <c r="G19" s="99"/>
      <c r="H19" s="99"/>
      <c r="I19" s="99"/>
      <c r="J19" s="107"/>
      <c r="K19" s="108"/>
      <c r="L19" s="106" t="s">
        <v>123</v>
      </c>
      <c r="M19" s="106"/>
      <c r="N19" s="106"/>
      <c r="O19" s="22"/>
    </row>
    <row r="20" spans="2:17" ht="24.65" x14ac:dyDescent="0.2">
      <c r="B20" s="21"/>
      <c r="C20" s="69"/>
      <c r="D20" s="69"/>
      <c r="E20" s="69"/>
      <c r="F20" s="69"/>
      <c r="G20" s="69"/>
      <c r="H20" s="69"/>
      <c r="I20" s="69"/>
      <c r="J20" s="69"/>
      <c r="K20" s="69"/>
      <c r="L20" s="69"/>
      <c r="M20" s="69"/>
      <c r="N20" s="69"/>
      <c r="O20" s="22"/>
    </row>
    <row r="21" spans="2:17" ht="24.65" x14ac:dyDescent="0.2">
      <c r="B21" s="21"/>
      <c r="C21" s="97" t="str">
        <f>IF(K18="[選択してください]","",IF(K18="はい（あります）","○ステップ３【換気量（設計値等）】　次に下記に回答してください",IF(K18="いいえ（ありません、または換気停止中）","○ステップ３【建物のタイプの選択】　最後に下記に回答してください","")))</f>
        <v/>
      </c>
      <c r="D21" s="97"/>
      <c r="E21" s="97"/>
      <c r="F21" s="97"/>
      <c r="G21" s="97"/>
      <c r="H21" s="97"/>
      <c r="I21" s="97"/>
      <c r="J21" s="97"/>
      <c r="K21" s="97"/>
      <c r="L21" s="97"/>
      <c r="M21" s="97"/>
      <c r="N21" s="97"/>
      <c r="O21" s="22"/>
    </row>
    <row r="22" spans="2:17" ht="35" customHeight="1" x14ac:dyDescent="0.2">
      <c r="B22" s="21"/>
      <c r="C22" s="99" t="str">
        <f>IF(K18="[選択してください]","",IF(K18="はい（あります）","換気量（設計値等）は分かりますか？",IF(K18="いいえ（ありません、または換気停止中）","建物のタイプ","")))</f>
        <v/>
      </c>
      <c r="D22" s="99"/>
      <c r="E22" s="99"/>
      <c r="F22" s="99"/>
      <c r="G22" s="99"/>
      <c r="H22" s="99"/>
      <c r="I22" s="99"/>
      <c r="J22" s="70" t="s">
        <v>83</v>
      </c>
      <c r="K22" s="77"/>
      <c r="L22" s="102" t="str">
        <f>IF(C22="換気量（設計値等）は分かりますか？","換気量は分かりますか？",IF(C22="建物のタイプ","建物のタイプ",""))</f>
        <v/>
      </c>
      <c r="M22" s="102"/>
      <c r="N22" s="103"/>
      <c r="O22" s="22"/>
      <c r="P22" s="81">
        <f>IF(K22="いいえ（分かりません）",10,0)</f>
        <v>0</v>
      </c>
    </row>
    <row r="23" spans="2:17" ht="24.65" x14ac:dyDescent="0.2">
      <c r="B23" s="21"/>
      <c r="C23" s="69"/>
      <c r="D23" s="69"/>
      <c r="E23" s="69"/>
      <c r="F23" s="69"/>
      <c r="G23" s="69"/>
      <c r="H23" s="69"/>
      <c r="I23" s="69"/>
      <c r="J23" s="69"/>
      <c r="K23" s="69"/>
      <c r="L23" s="69"/>
      <c r="M23" s="69"/>
      <c r="N23" s="69"/>
      <c r="O23" s="22"/>
    </row>
    <row r="24" spans="2:17" ht="24.65" x14ac:dyDescent="0.2">
      <c r="B24" s="21"/>
      <c r="C24" s="97" t="str">
        <f>IF(K22="はい（分かります）","○ステップ４【二酸化炭素濃度の計算】　最後に下記に回答してください",IF(K22="いいえ（分かりません）","○ステップ４【部屋のタイプ】　最後に下記に回答してください",""))</f>
        <v/>
      </c>
      <c r="D24" s="97"/>
      <c r="E24" s="97"/>
      <c r="F24" s="97"/>
      <c r="G24" s="97"/>
      <c r="H24" s="97"/>
      <c r="I24" s="97"/>
      <c r="J24" s="97"/>
      <c r="K24" s="97"/>
      <c r="L24" s="97"/>
      <c r="M24" s="97"/>
      <c r="N24" s="97"/>
      <c r="O24" s="22"/>
    </row>
    <row r="25" spans="2:17" ht="46.4" customHeight="1" x14ac:dyDescent="0.2">
      <c r="B25" s="21"/>
      <c r="C25" s="98" t="str">
        <f>IF(C24="○ステップ４【二酸化炭素濃度の計算】　最後に下記に回答してください","どのデータを用いますか？",IF(C24="○ステップ４【部屋のタイプ】　最後に下記に回答してください","部屋のタイプ",""))</f>
        <v/>
      </c>
      <c r="D25" s="98"/>
      <c r="E25" s="98"/>
      <c r="F25" s="98"/>
      <c r="G25" s="98"/>
      <c r="H25" s="98"/>
      <c r="I25" s="98"/>
      <c r="J25" s="71" t="s">
        <v>83</v>
      </c>
      <c r="K25" s="78"/>
      <c r="L25" s="79"/>
      <c r="M25" s="100" t="str">
        <f>IF(K25="換気量（設計値等）","m3/h",IF(K25="１人当たりの換気量（設計値等）","m3/h・人",IF(K25="換気回数","回/h","")))</f>
        <v/>
      </c>
      <c r="N25" s="100"/>
      <c r="O25" s="22"/>
      <c r="P25" s="81">
        <f>IF(K25="換気量（設計値等）",100,IF(K25="１人当たりの換気量（設計値等）",1000,IF(K25="換気回数",10000,0)))</f>
        <v>0</v>
      </c>
      <c r="Q25" s="81">
        <f>P18+P22+P25</f>
        <v>0</v>
      </c>
    </row>
    <row r="26" spans="2:17" ht="36.65" customHeight="1" x14ac:dyDescent="0.2">
      <c r="B26" s="21"/>
      <c r="C26" s="99" t="str">
        <f>IF(K25="１人当たりの換気量（設計値等）","部屋の定員","")</f>
        <v/>
      </c>
      <c r="D26" s="99"/>
      <c r="E26" s="99"/>
      <c r="F26" s="99"/>
      <c r="G26" s="99"/>
      <c r="H26" s="99"/>
      <c r="I26" s="99"/>
      <c r="J26" s="70" t="s">
        <v>82</v>
      </c>
      <c r="K26" s="80"/>
      <c r="L26" s="101" t="s">
        <v>100</v>
      </c>
      <c r="M26" s="101"/>
      <c r="N26" s="101"/>
      <c r="O26" s="22"/>
      <c r="Q26" s="81" t="str">
        <f>IF(OR(Q25=1,Q25=101,Q25=111,Q25=1001,Q25=1011,Q25=10001,Q25=10011),1,IF(Q25=10,10,IF(OR(Q25=110,Q25=1010,Q25=10010),"－",IF(Q25=100,100,IF(Q25=1000,1000,IF(Q25=10000,10000,"－"))))))</f>
        <v>－</v>
      </c>
    </row>
    <row r="27" spans="2:17" ht="15.5" thickBot="1" x14ac:dyDescent="0.25">
      <c r="B27" s="27"/>
      <c r="C27" s="28"/>
      <c r="D27" s="28"/>
      <c r="E27" s="28"/>
      <c r="F27" s="28"/>
      <c r="G27" s="28"/>
      <c r="H27" s="28"/>
      <c r="I27" s="28"/>
      <c r="J27" s="28"/>
      <c r="K27" s="28"/>
      <c r="L27" s="28"/>
      <c r="M27" s="28"/>
      <c r="N27" s="28"/>
      <c r="O27" s="29"/>
    </row>
    <row r="28" spans="2:17" ht="11.25" customHeight="1" thickBot="1" x14ac:dyDescent="0.25">
      <c r="C28" s="154"/>
      <c r="D28" s="154"/>
      <c r="E28" s="154"/>
      <c r="F28" s="154"/>
      <c r="G28" s="154"/>
      <c r="H28" s="154"/>
      <c r="I28" s="154"/>
      <c r="J28" s="154"/>
      <c r="K28" s="30" t="str">
        <f>I35</f>
        <v/>
      </c>
      <c r="L28" s="150"/>
      <c r="M28" s="151"/>
      <c r="N28" s="31"/>
      <c r="O28" s="32"/>
    </row>
    <row r="29" spans="2:17" s="25" customFormat="1" ht="27" customHeight="1" x14ac:dyDescent="0.2">
      <c r="B29" s="135" t="s">
        <v>41</v>
      </c>
      <c r="C29" s="136"/>
      <c r="D29" s="136"/>
      <c r="E29" s="136"/>
      <c r="F29" s="136"/>
      <c r="G29" s="136"/>
      <c r="H29" s="136"/>
      <c r="I29" s="136"/>
      <c r="J29" s="136"/>
      <c r="K29" s="136"/>
      <c r="L29" s="136"/>
      <c r="M29" s="136"/>
      <c r="N29" s="136"/>
      <c r="O29" s="137"/>
      <c r="P29" s="83"/>
      <c r="Q29" s="83"/>
    </row>
    <row r="30" spans="2:17" s="25" customFormat="1" x14ac:dyDescent="0.2">
      <c r="B30" s="21"/>
      <c r="C30" s="26"/>
      <c r="D30" s="26"/>
      <c r="E30" s="26"/>
      <c r="F30" s="26"/>
      <c r="G30" s="26"/>
      <c r="H30" s="26"/>
      <c r="I30" s="26"/>
      <c r="J30" s="26"/>
      <c r="K30" s="26"/>
      <c r="L30" s="26"/>
      <c r="M30" s="26"/>
      <c r="N30" s="26"/>
      <c r="O30" s="33"/>
      <c r="P30" s="84"/>
      <c r="Q30" s="84"/>
    </row>
    <row r="31" spans="2:17" s="25" customFormat="1" x14ac:dyDescent="0.2">
      <c r="B31" s="21"/>
      <c r="C31" s="26"/>
      <c r="D31" s="26"/>
      <c r="E31" s="35" t="s">
        <v>39</v>
      </c>
      <c r="F31" s="34"/>
      <c r="G31" s="26"/>
      <c r="H31" s="26"/>
      <c r="I31" s="26"/>
      <c r="J31" s="26"/>
      <c r="K31" s="26"/>
      <c r="L31" s="26"/>
      <c r="M31" s="26"/>
      <c r="N31" s="26"/>
      <c r="O31" s="33"/>
      <c r="P31" s="84"/>
      <c r="Q31" s="84"/>
    </row>
    <row r="32" spans="2:17" s="25" customFormat="1" ht="13.5" customHeight="1" x14ac:dyDescent="0.2">
      <c r="B32" s="21"/>
      <c r="E32" s="35"/>
      <c r="F32" s="36"/>
      <c r="L32" s="37"/>
      <c r="M32" s="37"/>
      <c r="N32" s="37"/>
      <c r="O32" s="38"/>
      <c r="P32" s="85"/>
      <c r="Q32" s="85"/>
    </row>
    <row r="33" spans="2:17" s="25" customFormat="1" ht="13.5" customHeight="1" x14ac:dyDescent="0.2">
      <c r="B33" s="21"/>
      <c r="E33" s="35" t="s">
        <v>29</v>
      </c>
      <c r="F33" s="36"/>
      <c r="L33" s="39"/>
      <c r="M33" s="39"/>
      <c r="N33" s="39"/>
      <c r="O33" s="40"/>
      <c r="P33" s="86"/>
      <c r="Q33" s="90"/>
    </row>
    <row r="34" spans="2:17" s="25" customFormat="1" ht="13.5" customHeight="1" x14ac:dyDescent="0.2">
      <c r="B34" s="21"/>
      <c r="E34" s="35"/>
      <c r="I34" s="152" t="s">
        <v>38</v>
      </c>
      <c r="J34" s="153"/>
      <c r="K34" s="42" t="s">
        <v>22</v>
      </c>
      <c r="L34" s="37"/>
      <c r="M34" s="37"/>
      <c r="N34" s="37"/>
      <c r="O34" s="43"/>
      <c r="P34" s="87"/>
      <c r="Q34" s="88"/>
    </row>
    <row r="35" spans="2:17" s="25" customFormat="1" ht="15" customHeight="1" x14ac:dyDescent="0.2">
      <c r="B35" s="21"/>
      <c r="E35" s="35" t="s">
        <v>28</v>
      </c>
      <c r="G35" s="45"/>
      <c r="I35" s="139" t="str">
        <f>IFERROR(ROUND(計算シート!H3,-1),"")</f>
        <v/>
      </c>
      <c r="J35" s="140"/>
      <c r="K35" s="159" t="str">
        <f>IF(I35="","",IF(I35&lt;=1000,"良い",IF(I35&lt;=1500,"やや良い",IF(I35&lt;=2500,"悪い",IF(I35&lt;=3500,"非常に悪い","極めて悪い")))))</f>
        <v/>
      </c>
      <c r="L35" s="37"/>
      <c r="M35" s="37"/>
      <c r="N35" s="37"/>
      <c r="O35" s="43"/>
      <c r="P35" s="87"/>
      <c r="Q35" s="88"/>
    </row>
    <row r="36" spans="2:17" s="25" customFormat="1" ht="15" customHeight="1" x14ac:dyDescent="0.2">
      <c r="B36" s="21"/>
      <c r="E36" s="35"/>
      <c r="G36" s="45"/>
      <c r="I36" s="139"/>
      <c r="J36" s="140"/>
      <c r="K36" s="159"/>
      <c r="L36" s="37"/>
      <c r="M36" s="37"/>
      <c r="N36" s="37"/>
      <c r="O36" s="43"/>
      <c r="P36" s="87"/>
      <c r="Q36" s="88"/>
    </row>
    <row r="37" spans="2:17" s="25" customFormat="1" ht="15" customHeight="1" x14ac:dyDescent="0.2">
      <c r="B37" s="21"/>
      <c r="C37" s="41"/>
      <c r="D37" s="37"/>
      <c r="E37" s="35" t="s">
        <v>27</v>
      </c>
      <c r="F37" s="41"/>
      <c r="G37" s="45"/>
      <c r="H37" s="41"/>
      <c r="I37" s="46"/>
      <c r="J37" s="47" t="s">
        <v>21</v>
      </c>
      <c r="K37" s="160"/>
      <c r="L37" s="48"/>
      <c r="O37" s="22"/>
      <c r="P37" s="88"/>
      <c r="Q37" s="88"/>
    </row>
    <row r="38" spans="2:17" s="25" customFormat="1" ht="15" customHeight="1" x14ac:dyDescent="0.2">
      <c r="B38" s="21"/>
      <c r="C38" s="41"/>
      <c r="D38" s="37"/>
      <c r="E38" s="35"/>
      <c r="F38" s="41"/>
      <c r="G38" s="45"/>
      <c r="H38" s="41"/>
      <c r="I38" s="41"/>
      <c r="J38" s="41"/>
      <c r="K38" s="48"/>
      <c r="L38" s="48"/>
      <c r="O38" s="22"/>
      <c r="P38" s="88"/>
      <c r="Q38" s="88"/>
    </row>
    <row r="39" spans="2:17" ht="15" customHeight="1" x14ac:dyDescent="0.2">
      <c r="B39" s="21"/>
      <c r="C39" s="26"/>
      <c r="D39" s="26"/>
      <c r="E39" s="35" t="s">
        <v>26</v>
      </c>
      <c r="F39" s="26"/>
      <c r="G39" s="45"/>
      <c r="H39" s="26"/>
      <c r="I39" s="26"/>
      <c r="J39" s="26"/>
      <c r="K39" s="141" t="str">
        <f>IF(I35="","",IF(I35&lt;1000,"良好でありこの状態を保つ",IF(I35&lt;1500,"受け入れられる限度。時々一部の窓を開けることもよい（1時間に数分間程度）",IF(I35&lt;2500,"30分に数分間程度窓を開ける（全開）"&amp;CHAR(10)&amp;"またその部屋の使用は控える",IF(I35&lt;3500,"常時窓を開ける（全開）"&amp;CHAR(10)&amp;"またその部屋の使用は控える","その部屋の使用は控える")))))</f>
        <v/>
      </c>
      <c r="L39" s="142"/>
      <c r="M39" s="142"/>
      <c r="N39" s="143"/>
      <c r="O39" s="38"/>
      <c r="P39" s="85"/>
    </row>
    <row r="40" spans="2:17" ht="15.75" customHeight="1" x14ac:dyDescent="0.2">
      <c r="B40" s="21"/>
      <c r="C40" s="26"/>
      <c r="D40" s="26"/>
      <c r="E40" s="35"/>
      <c r="F40" s="26"/>
      <c r="G40" s="45"/>
      <c r="H40" s="26"/>
      <c r="I40" s="26"/>
      <c r="J40" s="26"/>
      <c r="K40" s="144"/>
      <c r="L40" s="145"/>
      <c r="M40" s="145"/>
      <c r="N40" s="146"/>
      <c r="O40" s="38"/>
      <c r="P40" s="85"/>
    </row>
    <row r="41" spans="2:17" ht="15.75" customHeight="1" x14ac:dyDescent="0.2">
      <c r="B41" s="21"/>
      <c r="C41" s="25"/>
      <c r="D41" s="25"/>
      <c r="E41" s="35" t="s">
        <v>25</v>
      </c>
      <c r="F41" s="25"/>
      <c r="G41" s="45"/>
      <c r="H41" s="25"/>
      <c r="I41" s="25"/>
      <c r="J41" s="25"/>
      <c r="K41" s="144"/>
      <c r="L41" s="145"/>
      <c r="M41" s="145"/>
      <c r="N41" s="146"/>
      <c r="O41" s="38"/>
      <c r="P41" s="85"/>
    </row>
    <row r="42" spans="2:17" ht="15.75" customHeight="1" x14ac:dyDescent="0.2">
      <c r="B42" s="21"/>
      <c r="C42" s="25"/>
      <c r="D42" s="25"/>
      <c r="E42" s="35"/>
      <c r="F42" s="25"/>
      <c r="G42" s="45"/>
      <c r="H42" s="25"/>
      <c r="I42" s="25"/>
      <c r="J42" s="25"/>
      <c r="K42" s="144"/>
      <c r="L42" s="145"/>
      <c r="M42" s="145"/>
      <c r="N42" s="146"/>
      <c r="O42" s="49"/>
      <c r="P42" s="89"/>
    </row>
    <row r="43" spans="2:17" ht="15.75" customHeight="1" x14ac:dyDescent="0.2">
      <c r="B43" s="21"/>
      <c r="C43" s="25"/>
      <c r="D43" s="25"/>
      <c r="E43" s="44"/>
      <c r="F43" s="25"/>
      <c r="G43" s="45"/>
      <c r="H43" s="25"/>
      <c r="I43" s="25"/>
      <c r="J43" s="25"/>
      <c r="K43" s="147"/>
      <c r="L43" s="148"/>
      <c r="M43" s="148"/>
      <c r="N43" s="149"/>
      <c r="O43" s="38"/>
      <c r="P43" s="85"/>
    </row>
    <row r="44" spans="2:17" ht="16.5" customHeight="1" x14ac:dyDescent="0.2">
      <c r="B44" s="21"/>
      <c r="C44" s="25"/>
      <c r="D44" s="25"/>
      <c r="E44" s="44"/>
      <c r="F44" s="25"/>
      <c r="G44" s="45"/>
      <c r="H44" s="25"/>
      <c r="I44" s="25"/>
      <c r="J44" s="25"/>
      <c r="K44" s="157" t="str">
        <f>IF(I35="","","以上に加えて、「人が密集すること」「密接した近距離での会話」も避けてください。"&amp;CHAR(10)&amp;"咳エチケット（マスク等）と手洗いもお願いします。")</f>
        <v/>
      </c>
      <c r="L44" s="157"/>
      <c r="M44" s="157"/>
      <c r="N44" s="157"/>
      <c r="O44" s="38"/>
      <c r="P44" s="85"/>
    </row>
    <row r="45" spans="2:17" ht="16.5" customHeight="1" x14ac:dyDescent="0.2">
      <c r="B45" s="21"/>
      <c r="C45" s="25"/>
      <c r="D45" s="25"/>
      <c r="E45" s="44"/>
      <c r="F45" s="46"/>
      <c r="G45" s="50"/>
      <c r="H45" s="51"/>
      <c r="I45" s="25"/>
      <c r="J45" s="25"/>
      <c r="K45" s="158"/>
      <c r="L45" s="158"/>
      <c r="M45" s="158"/>
      <c r="N45" s="158"/>
      <c r="O45" s="38"/>
      <c r="P45" s="85"/>
    </row>
    <row r="46" spans="2:17" x14ac:dyDescent="0.2">
      <c r="B46" s="21"/>
      <c r="C46" s="41"/>
      <c r="D46" s="161" t="s">
        <v>24</v>
      </c>
      <c r="E46" s="161"/>
      <c r="F46" s="138" t="s">
        <v>23</v>
      </c>
      <c r="G46" s="138"/>
      <c r="H46" s="138"/>
      <c r="I46" s="41"/>
      <c r="J46" s="41"/>
      <c r="K46" s="158"/>
      <c r="L46" s="158"/>
      <c r="M46" s="158"/>
      <c r="N46" s="158"/>
      <c r="O46" s="22"/>
      <c r="P46" s="88"/>
    </row>
    <row r="47" spans="2:17" ht="15.5" thickBot="1" x14ac:dyDescent="0.25">
      <c r="B47" s="27"/>
      <c r="C47" s="52"/>
      <c r="D47" s="52"/>
      <c r="E47" s="52"/>
      <c r="F47" s="52"/>
      <c r="G47" s="52"/>
      <c r="H47" s="52"/>
      <c r="I47" s="52"/>
      <c r="J47" s="52"/>
      <c r="K47" s="52"/>
      <c r="L47" s="52"/>
      <c r="M47" s="28"/>
      <c r="N47" s="28"/>
      <c r="O47" s="29"/>
      <c r="P47" s="88"/>
    </row>
    <row r="48" spans="2:17" x14ac:dyDescent="0.2">
      <c r="B48" s="155" t="s">
        <v>111</v>
      </c>
      <c r="C48" s="155"/>
      <c r="D48" s="155"/>
      <c r="E48" s="155"/>
      <c r="F48" s="155"/>
      <c r="G48" s="155"/>
      <c r="H48" s="155"/>
      <c r="I48" s="155"/>
      <c r="J48" s="155"/>
      <c r="K48" s="155"/>
      <c r="L48" s="155"/>
      <c r="M48" s="155"/>
      <c r="N48" s="155"/>
      <c r="O48" s="155"/>
    </row>
    <row r="49" spans="2:15" x14ac:dyDescent="0.2">
      <c r="B49" s="156" t="s">
        <v>112</v>
      </c>
      <c r="C49" s="156"/>
      <c r="D49" s="156"/>
      <c r="E49" s="156"/>
      <c r="F49" s="156"/>
      <c r="G49" s="156"/>
      <c r="H49" s="156"/>
      <c r="I49" s="156"/>
      <c r="J49" s="156"/>
      <c r="K49" s="156"/>
      <c r="L49" s="156"/>
      <c r="M49" s="156"/>
      <c r="N49" s="156"/>
      <c r="O49" s="156"/>
    </row>
  </sheetData>
  <sheetProtection algorithmName="SHA-512" hashValue="2JrvbfVYUWBjxECnVQXzTP5rHCMHH4bSh/ocB2QsGCzvw80yMa6ux5U39wOSs6KQF8/GWz3CoxXeHILFjOrePA==" saltValue="yV9IsNfyCUrYiYYmKgBKQg==" spinCount="100000" sheet="1" objects="1" scenarios="1"/>
  <mergeCells count="47">
    <mergeCell ref="B48:O48"/>
    <mergeCell ref="B49:O49"/>
    <mergeCell ref="K44:N46"/>
    <mergeCell ref="K35:K37"/>
    <mergeCell ref="D46:E46"/>
    <mergeCell ref="B29:O29"/>
    <mergeCell ref="F46:H46"/>
    <mergeCell ref="I35:J36"/>
    <mergeCell ref="K39:N43"/>
    <mergeCell ref="L28:M28"/>
    <mergeCell ref="I34:J34"/>
    <mergeCell ref="C28:J28"/>
    <mergeCell ref="C2:M2"/>
    <mergeCell ref="C5:I5"/>
    <mergeCell ref="G6:I6"/>
    <mergeCell ref="C6:E6"/>
    <mergeCell ref="K6:M6"/>
    <mergeCell ref="B4:O4"/>
    <mergeCell ref="C8:N8"/>
    <mergeCell ref="C9:I9"/>
    <mergeCell ref="C10:I10"/>
    <mergeCell ref="C11:I11"/>
    <mergeCell ref="L14:N14"/>
    <mergeCell ref="C13:I14"/>
    <mergeCell ref="J13:J14"/>
    <mergeCell ref="K13:K14"/>
    <mergeCell ref="L13:N13"/>
    <mergeCell ref="C12:I12"/>
    <mergeCell ref="L9:N9"/>
    <mergeCell ref="L10:N10"/>
    <mergeCell ref="L11:N11"/>
    <mergeCell ref="L12:N12"/>
    <mergeCell ref="C16:N16"/>
    <mergeCell ref="C25:I25"/>
    <mergeCell ref="C26:I26"/>
    <mergeCell ref="M25:N25"/>
    <mergeCell ref="L26:N26"/>
    <mergeCell ref="C21:N21"/>
    <mergeCell ref="C22:I22"/>
    <mergeCell ref="L22:N22"/>
    <mergeCell ref="C24:N24"/>
    <mergeCell ref="C17:N17"/>
    <mergeCell ref="L18:N18"/>
    <mergeCell ref="L19:N19"/>
    <mergeCell ref="C18:I19"/>
    <mergeCell ref="J18:J19"/>
    <mergeCell ref="K18:K19"/>
  </mergeCells>
  <phoneticPr fontId="1"/>
  <conditionalFormatting sqref="G45">
    <cfRule type="expression" dxfId="36" priority="52">
      <formula>VALUE($K$28)&gt;0</formula>
    </cfRule>
  </conditionalFormatting>
  <conditionalFormatting sqref="G44">
    <cfRule type="expression" dxfId="35" priority="51">
      <formula>VALUE($K$28)&gt;250</formula>
    </cfRule>
  </conditionalFormatting>
  <conditionalFormatting sqref="G43">
    <cfRule type="expression" dxfId="34" priority="50">
      <formula>VALUE($K$28)&gt;500</formula>
    </cfRule>
  </conditionalFormatting>
  <conditionalFormatting sqref="G42">
    <cfRule type="expression" dxfId="33" priority="49">
      <formula>VALUE($K$28)&gt;750</formula>
    </cfRule>
  </conditionalFormatting>
  <conditionalFormatting sqref="G41">
    <cfRule type="expression" dxfId="32" priority="48">
      <formula>VALUE($K$28)&gt;1000</formula>
    </cfRule>
  </conditionalFormatting>
  <conditionalFormatting sqref="G40">
    <cfRule type="expression" dxfId="31" priority="47">
      <formula>VALUE($K$28)&gt;1250</formula>
    </cfRule>
  </conditionalFormatting>
  <conditionalFormatting sqref="G39">
    <cfRule type="expression" dxfId="30" priority="46">
      <formula>VALUE($K$28)&gt;1500</formula>
    </cfRule>
  </conditionalFormatting>
  <conditionalFormatting sqref="G38">
    <cfRule type="expression" dxfId="29" priority="45">
      <formula>VALUE($K$28)&gt;1750</formula>
    </cfRule>
  </conditionalFormatting>
  <conditionalFormatting sqref="G37">
    <cfRule type="expression" dxfId="28" priority="44">
      <formula>VALUE($K$28)&gt;2000</formula>
    </cfRule>
  </conditionalFormatting>
  <conditionalFormatting sqref="G36">
    <cfRule type="expression" dxfId="27" priority="43">
      <formula>VALUE($K$28)&gt;2250</formula>
    </cfRule>
  </conditionalFormatting>
  <conditionalFormatting sqref="G35">
    <cfRule type="expression" dxfId="26" priority="42">
      <formula>VALUE($K$28)&gt;2500</formula>
    </cfRule>
  </conditionalFormatting>
  <conditionalFormatting sqref="G34">
    <cfRule type="expression" dxfId="25" priority="41">
      <formula>VALUE($K$28)&gt;2750</formula>
    </cfRule>
  </conditionalFormatting>
  <conditionalFormatting sqref="G33">
    <cfRule type="expression" dxfId="24" priority="40">
      <formula>VALUE($K$28)&gt;3000</formula>
    </cfRule>
  </conditionalFormatting>
  <conditionalFormatting sqref="G32">
    <cfRule type="expression" dxfId="23" priority="62">
      <formula>VALUE($K$28)&gt;3250</formula>
    </cfRule>
  </conditionalFormatting>
  <conditionalFormatting sqref="I35:J36">
    <cfRule type="expression" dxfId="22" priority="37">
      <formula>VALUE($I$35)&lt;1000</formula>
    </cfRule>
    <cfRule type="expression" dxfId="21" priority="38">
      <formula>VALUE($I$35)&lt;1500</formula>
    </cfRule>
    <cfRule type="expression" dxfId="20" priority="39">
      <formula>VALUE($I$35)&lt;2500</formula>
    </cfRule>
    <cfRule type="expression" dxfId="19" priority="60">
      <formula>VALUE($I$35)&gt;=2500</formula>
    </cfRule>
  </conditionalFormatting>
  <conditionalFormatting sqref="G31">
    <cfRule type="expression" dxfId="18" priority="22">
      <formula>VALUE($K$28)&gt;3500</formula>
    </cfRule>
  </conditionalFormatting>
  <conditionalFormatting sqref="C22:K22">
    <cfRule type="expression" dxfId="17" priority="18">
      <formula>AND($K$18&lt;&gt;"はい（あります）",$K$18&lt;&gt;"いいえ（ありません、または換気停止中）")</formula>
    </cfRule>
  </conditionalFormatting>
  <conditionalFormatting sqref="C26:N26">
    <cfRule type="expression" dxfId="16" priority="16">
      <formula>$K$25&lt;&gt;"１人当たりの換気量（設計値等）"</formula>
    </cfRule>
  </conditionalFormatting>
  <conditionalFormatting sqref="C25:K25">
    <cfRule type="expression" dxfId="15" priority="13">
      <formula>AND($K$22&lt;&gt;"はい（分かります）",$K$22&lt;&gt;"いいえ（分かりません）")</formula>
    </cfRule>
  </conditionalFormatting>
  <conditionalFormatting sqref="L25">
    <cfRule type="expression" dxfId="14" priority="8">
      <formula>AND($K$22&lt;&gt;"はい（分かります）",$K$22&lt;&gt;"いいえ（分かりません）")</formula>
    </cfRule>
    <cfRule type="expression" dxfId="13" priority="10">
      <formula>$L$25&lt;&gt;""</formula>
    </cfRule>
    <cfRule type="expression" dxfId="12" priority="12">
      <formula>OR($K$25="換気量（設計値等）",$K$25="１人当たりの換気量（設計値等）",$K$25="換気回数")</formula>
    </cfRule>
  </conditionalFormatting>
  <conditionalFormatting sqref="M25:N25">
    <cfRule type="expression" dxfId="11" priority="9">
      <formula>AND($K$22&lt;&gt;"はい（分かります）",$K$22&lt;&gt;"いいえ（分かりません）")</formula>
    </cfRule>
    <cfRule type="expression" dxfId="10" priority="11">
      <formula>OR($K$25="換気量（設計値等）",$K$25="１人当たりの換気量（設計値等）",$K$25="換気回数")</formula>
    </cfRule>
  </conditionalFormatting>
  <conditionalFormatting sqref="L14:N14">
    <cfRule type="expression" dxfId="9" priority="7">
      <formula>$K$13=""</formula>
    </cfRule>
  </conditionalFormatting>
  <conditionalFormatting sqref="K9">
    <cfRule type="expression" dxfId="8" priority="5">
      <formula>$K$9&lt;&gt;""</formula>
    </cfRule>
  </conditionalFormatting>
  <conditionalFormatting sqref="K10">
    <cfRule type="expression" dxfId="7" priority="4">
      <formula>$K$10&lt;&gt;""</formula>
    </cfRule>
  </conditionalFormatting>
  <conditionalFormatting sqref="K11">
    <cfRule type="expression" dxfId="6" priority="3">
      <formula>$K$11&lt;&gt;""</formula>
    </cfRule>
  </conditionalFormatting>
  <conditionalFormatting sqref="K12">
    <cfRule type="expression" dxfId="5" priority="2">
      <formula>$K$12&lt;&gt;""</formula>
    </cfRule>
  </conditionalFormatting>
  <conditionalFormatting sqref="K26">
    <cfRule type="expression" dxfId="4" priority="1">
      <formula>$K$25="１人当たりの換気量（設計値等）"</formula>
    </cfRule>
  </conditionalFormatting>
  <dataValidations count="4">
    <dataValidation type="list" allowBlank="1" showInputMessage="1" showErrorMessage="1" sqref="K13:K14">
      <formula1>"[選択してください],標準時,ごく軽度の動き,軽度の動き,運動など（軽い～激しい）"</formula1>
    </dataValidation>
    <dataValidation type="list" allowBlank="1" showInputMessage="1" showErrorMessage="1" sqref="K18:K19">
      <formula1>"[選択してください],はい（あります）,いいえ（ありません、または換気停止中）"</formula1>
    </dataValidation>
    <dataValidation type="list" allowBlank="1" showInputMessage="1" showErrorMessage="1" sqref="K22">
      <formula1>INDIRECT($L$22)</formula1>
    </dataValidation>
    <dataValidation type="list" allowBlank="1" showInputMessage="1" showErrorMessage="1" sqref="K25">
      <formula1>INDIRECT($C$25)</formula1>
    </dataValidation>
  </dataValidations>
  <pageMargins left="0.7" right="0.7" top="0.75" bottom="0.75" header="0.3" footer="0.3"/>
  <pageSetup paperSize="9" scale="98" fitToHeight="0" orientation="landscape" horizontalDpi="4294967293" r:id="rId1"/>
  <ignoredErrors>
    <ignoredError sqref="L14" evalError="1"/>
  </ignoredErrors>
  <extLst>
    <ext xmlns:x14="http://schemas.microsoft.com/office/spreadsheetml/2009/9/main" uri="{78C0D931-6437-407d-A8EE-F0AAD7539E65}">
      <x14:conditionalFormattings>
        <x14:conditionalFormatting xmlns:xm="http://schemas.microsoft.com/office/excel/2006/main">
          <x14:cfRule type="expression" priority="23" id="{F251E080-1011-4A7C-8C91-60123DD2FBD0}">
            <xm:f>必ずお読みください!$D$23="[選択してください]"</xm:f>
            <x14:dxf>
              <font>
                <color theme="0"/>
              </font>
              <fill>
                <patternFill>
                  <bgColor theme="0"/>
                </patternFill>
              </fill>
              <border>
                <left/>
                <right/>
                <top/>
                <bottom/>
                <vertical/>
                <horizontal/>
              </border>
            </x14:dxf>
          </x14:cfRule>
          <x14:cfRule type="expression" priority="25" id="{6F058A93-CC8C-47C7-8A53-ED106D016573}">
            <xm:f>必ずお読みください!$D$23="使用しない"</xm:f>
            <x14:dxf>
              <font>
                <color theme="0"/>
              </font>
              <fill>
                <patternFill>
                  <bgColor theme="0"/>
                </patternFill>
              </fill>
              <border>
                <left/>
                <right/>
                <top/>
                <bottom/>
                <vertical/>
                <horizontal/>
              </border>
            </x14:dxf>
          </x14:cfRule>
          <x14:cfRule type="expression" priority="33" id="{E73F82ED-857F-4112-ACCD-739AA4F61168}">
            <xm:f>必ずお読みください!$D$23="[選択してください]"</xm:f>
            <x14:dxf>
              <font>
                <color theme="0"/>
              </font>
              <fill>
                <patternFill>
                  <bgColor theme="0"/>
                </patternFill>
              </fill>
              <border>
                <left/>
                <right/>
                <top/>
                <bottom/>
                <vertical/>
                <horizontal/>
              </border>
            </x14:dxf>
          </x14:cfRule>
          <x14:cfRule type="expression" priority="34" id="{C5A9B806-2BF7-4CBC-AF5F-0FEE843FAA53}">
            <xm:f>必ずお読みください!$D$23="使用しない"</xm:f>
            <x14:dxf>
              <font>
                <color theme="0"/>
              </font>
              <fill>
                <patternFill>
                  <bgColor theme="0"/>
                </patternFill>
              </fill>
              <border>
                <left/>
                <right/>
                <top/>
                <bottom/>
                <vertical/>
                <horizontal/>
              </border>
            </x14:dxf>
          </x14:cfRule>
          <xm:sqref>A50:XFD1048576 A48:B49 P48:XFD49 A17:XFD24 A16:C16 O16:XFD16 A1:XFD15 A26:XFD47 S25:XFD25 A25:Q25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workbookViewId="0">
      <selection activeCell="E11" sqref="E11"/>
    </sheetView>
  </sheetViews>
  <sheetFormatPr defaultRowHeight="13" x14ac:dyDescent="0.2"/>
  <cols>
    <col min="1" max="1" width="27.453125" bestFit="1" customWidth="1"/>
    <col min="4" max="4" width="27.1796875" bestFit="1" customWidth="1"/>
    <col min="7" max="7" width="31.54296875" bestFit="1" customWidth="1"/>
  </cols>
  <sheetData>
    <row r="1" spans="1:8" ht="13.5" thickBot="1" x14ac:dyDescent="0.25">
      <c r="A1" t="s">
        <v>43</v>
      </c>
      <c r="D1" t="s">
        <v>62</v>
      </c>
      <c r="G1" t="s">
        <v>56</v>
      </c>
    </row>
    <row r="2" spans="1:8" ht="13.5" thickBot="1" x14ac:dyDescent="0.25">
      <c r="A2" s="55" t="s">
        <v>44</v>
      </c>
      <c r="B2" s="1">
        <f>シミュレーター!K9</f>
        <v>0</v>
      </c>
      <c r="D2" s="55" t="s">
        <v>55</v>
      </c>
      <c r="E2" s="1" t="str">
        <f>IF(シミュレーター!K18="[選択してください]","－",シミュレーター!K18)</f>
        <v>－</v>
      </c>
      <c r="G2" s="65" t="s">
        <v>101</v>
      </c>
      <c r="H2" s="66" t="e">
        <f>B15/E9*1000000+B14</f>
        <v>#N/A</v>
      </c>
    </row>
    <row r="3" spans="1:8" ht="13.5" thickBot="1" x14ac:dyDescent="0.25">
      <c r="A3" s="55" t="s">
        <v>50</v>
      </c>
      <c r="B3" s="1">
        <f>シミュレーター!K10</f>
        <v>0</v>
      </c>
      <c r="D3" s="55" t="s">
        <v>104</v>
      </c>
      <c r="E3" s="1" t="str">
        <f>IF(AND(シミュレーター!C25="部屋のタイプ",シミュレーター!K25&lt;&gt;""),VLOOKUP(E6,A40:B48,2,FALSE),"－")</f>
        <v>－</v>
      </c>
      <c r="G3" s="65" t="s">
        <v>102</v>
      </c>
      <c r="H3" s="66" t="e">
        <f>ROUND(H2,0.1)</f>
        <v>#N/A</v>
      </c>
    </row>
    <row r="4" spans="1:8" x14ac:dyDescent="0.2">
      <c r="A4" s="55" t="s">
        <v>45</v>
      </c>
      <c r="B4" s="1">
        <f>シミュレーター!K11</f>
        <v>0</v>
      </c>
      <c r="D4" s="55" t="s">
        <v>115</v>
      </c>
      <c r="E4" s="1" t="str">
        <f>IF(E10=1000,シミュレーター!L25,"－")</f>
        <v>－</v>
      </c>
    </row>
    <row r="5" spans="1:8" x14ac:dyDescent="0.2">
      <c r="A5" s="55" t="s">
        <v>47</v>
      </c>
      <c r="B5" s="54">
        <f>B2*B3</f>
        <v>0</v>
      </c>
      <c r="D5" s="55" t="s">
        <v>70</v>
      </c>
      <c r="E5" s="1" t="str">
        <f>IF(シミュレーター!K18="いいえ（ありません、または換気停止中）",シミュレーター!K22,"－")</f>
        <v>－</v>
      </c>
    </row>
    <row r="6" spans="1:8" x14ac:dyDescent="0.2">
      <c r="A6" s="55" t="s">
        <v>48</v>
      </c>
      <c r="B6" s="54">
        <f>B2*B3*B4</f>
        <v>0</v>
      </c>
      <c r="D6" s="55" t="s">
        <v>63</v>
      </c>
      <c r="E6" s="1" t="str">
        <f>IF(AND(シミュレーター!C25="部屋のタイプ",シミュレーター!K25&lt;&gt;""),シミュレーター!K25,"－")</f>
        <v>－</v>
      </c>
    </row>
    <row r="7" spans="1:8" x14ac:dyDescent="0.2">
      <c r="A7" s="55" t="s">
        <v>46</v>
      </c>
      <c r="B7" s="1">
        <f>シミュレーター!K12</f>
        <v>0</v>
      </c>
      <c r="D7" s="55" t="s">
        <v>64</v>
      </c>
      <c r="E7" s="1" t="str">
        <f>IF(E10=1,VLOOKUP(E5,A26:B30,2,FALSE),IF(E10=10000,シミュレーター!L25,"－"))</f>
        <v>－</v>
      </c>
    </row>
    <row r="8" spans="1:8" x14ac:dyDescent="0.2">
      <c r="A8" s="55" t="s">
        <v>49</v>
      </c>
      <c r="B8" s="1" t="str">
        <f>IF(シミュレーター!K13="[選択してください]","－",シミュレーター!K13)</f>
        <v>－</v>
      </c>
      <c r="D8" s="58" t="s">
        <v>68</v>
      </c>
      <c r="E8" s="1" t="str">
        <f>IF(E10=1000,シミュレーター!K26,"－")</f>
        <v>－</v>
      </c>
    </row>
    <row r="9" spans="1:8" x14ac:dyDescent="0.2">
      <c r="A9" s="55" t="s">
        <v>66</v>
      </c>
      <c r="B9" s="54" t="e">
        <f>VLOOKUP(B8,A19:B22,2,FALSE)</f>
        <v>#N/A</v>
      </c>
      <c r="D9" s="55" t="s">
        <v>67</v>
      </c>
      <c r="E9" s="1" t="str">
        <f>IF(E10=1,B6*E7,IF(E10=10,B5*E3,IF(E10=100,シミュレーター!L25,IF(E10=1000,E4*E8,IF(E10=10000,B6*E7,"－")))))</f>
        <v>－</v>
      </c>
    </row>
    <row r="10" spans="1:8" x14ac:dyDescent="0.2">
      <c r="A10" s="55" t="s">
        <v>60</v>
      </c>
      <c r="B10" s="54">
        <v>6.5</v>
      </c>
      <c r="D10" s="55" t="s">
        <v>105</v>
      </c>
      <c r="E10" s="1" t="str">
        <f>シミュレーター!Q26</f>
        <v>－</v>
      </c>
    </row>
    <row r="11" spans="1:8" x14ac:dyDescent="0.2">
      <c r="A11" s="55" t="s">
        <v>61</v>
      </c>
      <c r="B11" s="54">
        <v>0.39</v>
      </c>
    </row>
    <row r="12" spans="1:8" x14ac:dyDescent="0.2">
      <c r="A12" s="55" t="s">
        <v>57</v>
      </c>
      <c r="B12" s="54">
        <v>4.5999999999999996</v>
      </c>
    </row>
    <row r="13" spans="1:8" x14ac:dyDescent="0.2">
      <c r="A13" s="55" t="s">
        <v>58</v>
      </c>
      <c r="B13" s="54">
        <f>B12*10000</f>
        <v>46000</v>
      </c>
    </row>
    <row r="14" spans="1:8" x14ac:dyDescent="0.2">
      <c r="A14" s="55" t="s">
        <v>59</v>
      </c>
      <c r="B14" s="54">
        <v>400</v>
      </c>
    </row>
    <row r="15" spans="1:8" x14ac:dyDescent="0.2">
      <c r="A15" s="55" t="s">
        <v>65</v>
      </c>
      <c r="B15" s="54" t="e">
        <f>0.01794*B7*B9</f>
        <v>#N/A</v>
      </c>
    </row>
    <row r="17" spans="1:3" x14ac:dyDescent="0.2">
      <c r="A17" t="s">
        <v>51</v>
      </c>
    </row>
    <row r="18" spans="1:3" x14ac:dyDescent="0.2">
      <c r="A18" s="57" t="s">
        <v>1</v>
      </c>
      <c r="B18" s="57" t="s">
        <v>52</v>
      </c>
      <c r="C18" s="57" t="s">
        <v>15</v>
      </c>
    </row>
    <row r="19" spans="1:3" x14ac:dyDescent="0.2">
      <c r="A19" s="1" t="s">
        <v>3</v>
      </c>
      <c r="B19" s="1">
        <v>1</v>
      </c>
      <c r="C19" s="1" t="s">
        <v>54</v>
      </c>
    </row>
    <row r="20" spans="1:3" x14ac:dyDescent="0.2">
      <c r="A20" s="1" t="s">
        <v>4</v>
      </c>
      <c r="B20" s="1">
        <v>2</v>
      </c>
      <c r="C20" s="1" t="s">
        <v>88</v>
      </c>
    </row>
    <row r="21" spans="1:3" x14ac:dyDescent="0.2">
      <c r="A21" s="1" t="s">
        <v>2</v>
      </c>
      <c r="B21" s="1">
        <v>3</v>
      </c>
      <c r="C21" s="1" t="s">
        <v>89</v>
      </c>
    </row>
    <row r="22" spans="1:3" x14ac:dyDescent="0.2">
      <c r="A22" s="1" t="s">
        <v>53</v>
      </c>
      <c r="B22" s="1">
        <v>5</v>
      </c>
      <c r="C22" s="1" t="s">
        <v>90</v>
      </c>
    </row>
    <row r="24" spans="1:3" x14ac:dyDescent="0.2">
      <c r="A24" t="s">
        <v>72</v>
      </c>
    </row>
    <row r="25" spans="1:3" x14ac:dyDescent="0.2">
      <c r="A25" s="57" t="s">
        <v>70</v>
      </c>
      <c r="B25" s="57" t="s">
        <v>0</v>
      </c>
    </row>
    <row r="26" spans="1:3" x14ac:dyDescent="0.2">
      <c r="A26" s="67" t="s">
        <v>71</v>
      </c>
      <c r="B26" s="1">
        <v>0.5</v>
      </c>
    </row>
    <row r="27" spans="1:3" x14ac:dyDescent="0.2">
      <c r="A27" s="68" t="s">
        <v>124</v>
      </c>
      <c r="B27" s="1">
        <v>1</v>
      </c>
    </row>
    <row r="28" spans="1:3" x14ac:dyDescent="0.2">
      <c r="A28" s="68" t="s">
        <v>125</v>
      </c>
      <c r="B28" s="1">
        <v>2</v>
      </c>
    </row>
    <row r="29" spans="1:3" x14ac:dyDescent="0.2">
      <c r="A29" s="68" t="s">
        <v>7</v>
      </c>
      <c r="B29" s="1">
        <v>3</v>
      </c>
    </row>
    <row r="30" spans="1:3" x14ac:dyDescent="0.2">
      <c r="A30" s="68" t="s">
        <v>98</v>
      </c>
      <c r="B30" s="1">
        <v>5</v>
      </c>
    </row>
    <row r="32" spans="1:3" x14ac:dyDescent="0.2">
      <c r="A32" t="s">
        <v>75</v>
      </c>
    </row>
    <row r="33" spans="1:2" x14ac:dyDescent="0.2">
      <c r="A33" s="57" t="s">
        <v>69</v>
      </c>
      <c r="B33" s="57" t="s">
        <v>0</v>
      </c>
    </row>
    <row r="34" spans="1:2" x14ac:dyDescent="0.2">
      <c r="A34" s="1" t="s">
        <v>73</v>
      </c>
      <c r="B34" s="1">
        <v>2</v>
      </c>
    </row>
    <row r="35" spans="1:2" x14ac:dyDescent="0.2">
      <c r="A35" s="1" t="s">
        <v>74</v>
      </c>
      <c r="B35" s="1">
        <v>3</v>
      </c>
    </row>
    <row r="36" spans="1:2" x14ac:dyDescent="0.2">
      <c r="A36" s="1" t="s">
        <v>8</v>
      </c>
      <c r="B36" s="1">
        <v>5</v>
      </c>
    </row>
    <row r="38" spans="1:2" x14ac:dyDescent="0.2">
      <c r="A38" t="s">
        <v>77</v>
      </c>
    </row>
    <row r="39" spans="1:2" x14ac:dyDescent="0.2">
      <c r="A39" s="57" t="s">
        <v>63</v>
      </c>
      <c r="B39" s="57" t="s">
        <v>76</v>
      </c>
    </row>
    <row r="40" spans="1:2" x14ac:dyDescent="0.2">
      <c r="A40" s="74" t="s">
        <v>127</v>
      </c>
      <c r="B40" s="2">
        <v>7.2</v>
      </c>
    </row>
    <row r="41" spans="1:2" x14ac:dyDescent="0.2">
      <c r="A41" s="74" t="s">
        <v>113</v>
      </c>
      <c r="B41" s="2">
        <v>30</v>
      </c>
    </row>
    <row r="42" spans="1:2" x14ac:dyDescent="0.2">
      <c r="A42" s="74" t="s">
        <v>106</v>
      </c>
      <c r="B42" s="2">
        <v>9</v>
      </c>
    </row>
    <row r="43" spans="1:2" x14ac:dyDescent="0.2">
      <c r="A43" s="74" t="s">
        <v>107</v>
      </c>
      <c r="B43" s="2">
        <v>20</v>
      </c>
    </row>
    <row r="44" spans="1:2" x14ac:dyDescent="0.2">
      <c r="A44" s="1" t="s">
        <v>108</v>
      </c>
      <c r="B44" s="2">
        <v>37.5</v>
      </c>
    </row>
    <row r="45" spans="1:2" x14ac:dyDescent="0.2">
      <c r="A45" s="1" t="s">
        <v>109</v>
      </c>
      <c r="B45" s="2">
        <v>6</v>
      </c>
    </row>
    <row r="46" spans="1:2" ht="26" x14ac:dyDescent="0.2">
      <c r="A46" s="75" t="s">
        <v>120</v>
      </c>
      <c r="B46" s="2">
        <v>17.7</v>
      </c>
    </row>
    <row r="47" spans="1:2" ht="39" x14ac:dyDescent="0.2">
      <c r="A47" s="75" t="s">
        <v>121</v>
      </c>
      <c r="B47" s="2">
        <v>30</v>
      </c>
    </row>
    <row r="48" spans="1:2" x14ac:dyDescent="0.2">
      <c r="A48" s="74" t="s">
        <v>110</v>
      </c>
      <c r="B48" s="2">
        <v>9</v>
      </c>
    </row>
    <row r="50" spans="1:6" x14ac:dyDescent="0.2">
      <c r="A50" t="s">
        <v>96</v>
      </c>
    </row>
    <row r="51" spans="1:6" x14ac:dyDescent="0.2">
      <c r="A51" s="63" t="s">
        <v>97</v>
      </c>
      <c r="B51" s="64" t="s">
        <v>70</v>
      </c>
      <c r="C51" s="64" t="s">
        <v>63</v>
      </c>
      <c r="D51" s="59" t="s">
        <v>69</v>
      </c>
      <c r="E51" s="64" t="s">
        <v>103</v>
      </c>
      <c r="F51" s="64" t="s">
        <v>119</v>
      </c>
    </row>
    <row r="52" spans="1:6" x14ac:dyDescent="0.2">
      <c r="A52" s="62" t="s">
        <v>94</v>
      </c>
      <c r="B52" s="1" t="s">
        <v>71</v>
      </c>
      <c r="C52" s="1" t="s">
        <v>127</v>
      </c>
      <c r="D52" s="53" t="s">
        <v>73</v>
      </c>
      <c r="E52" s="56" t="s">
        <v>116</v>
      </c>
      <c r="F52" s="1" t="s">
        <v>94</v>
      </c>
    </row>
    <row r="53" spans="1:6" x14ac:dyDescent="0.2">
      <c r="A53" s="62" t="s">
        <v>95</v>
      </c>
      <c r="B53" s="1" t="s">
        <v>5</v>
      </c>
      <c r="C53" s="1" t="s">
        <v>113</v>
      </c>
      <c r="D53" s="53" t="s">
        <v>74</v>
      </c>
      <c r="E53" s="56" t="s">
        <v>114</v>
      </c>
      <c r="F53" s="1" t="s">
        <v>95</v>
      </c>
    </row>
    <row r="54" spans="1:6" x14ac:dyDescent="0.2">
      <c r="B54" s="1" t="s">
        <v>6</v>
      </c>
      <c r="C54" s="1" t="s">
        <v>106</v>
      </c>
      <c r="D54" s="53" t="s">
        <v>8</v>
      </c>
      <c r="E54" s="56" t="s">
        <v>0</v>
      </c>
    </row>
    <row r="55" spans="1:6" x14ac:dyDescent="0.2">
      <c r="B55" s="1" t="s">
        <v>7</v>
      </c>
      <c r="C55" s="1" t="s">
        <v>107</v>
      </c>
    </row>
    <row r="56" spans="1:6" x14ac:dyDescent="0.2">
      <c r="B56" s="1" t="s">
        <v>98</v>
      </c>
      <c r="C56" s="1" t="s">
        <v>108</v>
      </c>
    </row>
    <row r="57" spans="1:6" x14ac:dyDescent="0.2">
      <c r="C57" s="1" t="s">
        <v>109</v>
      </c>
    </row>
    <row r="58" spans="1:6" ht="78" x14ac:dyDescent="0.2">
      <c r="C58" s="75" t="s">
        <v>120</v>
      </c>
    </row>
    <row r="59" spans="1:6" ht="104" x14ac:dyDescent="0.2">
      <c r="C59" s="75" t="s">
        <v>121</v>
      </c>
    </row>
    <row r="60" spans="1:6" x14ac:dyDescent="0.2">
      <c r="C60" s="1" t="s">
        <v>110</v>
      </c>
    </row>
  </sheetData>
  <sheetProtection algorithmName="SHA-512" hashValue="FDPJRpOpuwoktvaIhu18msTcrxRawOfbqTiqCt8mgWNdZ5mlCtqmt9IeD9TzKVotCYyK8zRZnWsZ+SO6ocX9QA==" saltValue="j+uuiqJofGABHqXuwNaCiA=="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必ずお読みください</vt:lpstr>
      <vt:lpstr>シミュレーター</vt:lpstr>
      <vt:lpstr>計算シート</vt:lpstr>
      <vt:lpstr>どのデータを用いますか？</vt:lpstr>
      <vt:lpstr>換気のタイプ</vt:lpstr>
      <vt:lpstr>換気量は分かりますか？</vt:lpstr>
      <vt:lpstr>建物のタイプ</vt:lpstr>
      <vt:lpstr>部屋のタイプ</vt:lpstr>
    </vt:vector>
  </TitlesOfParts>
  <Company>東京工業大学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hhashimoto</dc:creator>
  <cp:lastModifiedBy>hhashimoto</cp:lastModifiedBy>
  <cp:lastPrinted>2020-04-07T05:32:43Z</cp:lastPrinted>
  <dcterms:created xsi:type="dcterms:W3CDTF">2020-03-10T03:58:04Z</dcterms:created>
  <dcterms:modified xsi:type="dcterms:W3CDTF">2020-04-25T13:29:41Z</dcterms:modified>
</cp:coreProperties>
</file>